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/>
  <mc:AlternateContent xmlns:mc="http://schemas.openxmlformats.org/markup-compatibility/2006">
    <mc:Choice Requires="x15">
      <x15ac:absPath xmlns:x15ac="http://schemas.microsoft.com/office/spreadsheetml/2010/11/ac" url="https://eraamerican.sharepoint.com/American Real Estate Forms/Shared Documents/Business Management Materials/"/>
    </mc:Choice>
  </mc:AlternateContent>
  <xr:revisionPtr revIDLastSave="97" documentId="11_5091FDA5B5F49A2DCF57ED066982D2F80032BBF0" xr6:coauthVersionLast="47" xr6:coauthVersionMax="47" xr10:uidLastSave="{A796656F-A83C-4610-A97E-EFE979FB4589}"/>
  <bookViews>
    <workbookView minimized="1" xWindow="0" yWindow="0" windowWidth="28800" windowHeight="12210" firstSheet="3" activeTab="3" xr2:uid="{00000000-000D-0000-FFFF-FFFF00000000}"/>
  </bookViews>
  <sheets>
    <sheet name="How-To" sheetId="5" r:id="rId1"/>
    <sheet name="Personal Income Plan - Sellers" sheetId="2" r:id="rId2"/>
    <sheet name="Personal Income Plan - Buyers" sheetId="4" r:id="rId3"/>
    <sheet name="One Page Business Plan" sheetId="1" r:id="rId4"/>
  </sheets>
  <definedNames>
    <definedName name="OLE_LINK2" localSheetId="2">'Personal Income Plan - Buyers'!#REF!</definedName>
    <definedName name="OLE_LINK2" localSheetId="1">'Personal Income Plan - Sellers'!#REF!</definedName>
    <definedName name="_xlnm.Print_Area" localSheetId="3">'One Page Business Plan'!$A$1:$L$43</definedName>
    <definedName name="_xlnm.Print_Area" localSheetId="2">'Personal Income Plan - Buyers'!$A$1:$L$31</definedName>
    <definedName name="_xlnm.Print_Area" localSheetId="1">'Personal Income Plan - Sellers'!$A$2:$L$46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J11" i="1"/>
  <c r="H3" i="4"/>
  <c r="J13" i="1"/>
  <c r="G17" i="1"/>
  <c r="I27" i="4"/>
  <c r="H27" i="4"/>
  <c r="J27" i="4"/>
  <c r="G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K16" i="4"/>
  <c r="J16" i="4"/>
  <c r="K15" i="4"/>
  <c r="K14" i="4"/>
  <c r="J14" i="4"/>
  <c r="K13" i="4"/>
  <c r="J13" i="4"/>
  <c r="K12" i="4"/>
  <c r="J12" i="4"/>
  <c r="I42" i="2"/>
  <c r="H42" i="2"/>
  <c r="J42" i="2"/>
  <c r="G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H22" i="2"/>
  <c r="G22" i="2"/>
  <c r="H17" i="2"/>
  <c r="G17" i="2"/>
  <c r="G3" i="4"/>
  <c r="H5" i="4"/>
  <c r="H6" i="4"/>
  <c r="H7" i="4"/>
  <c r="G5" i="4"/>
  <c r="G6" i="4"/>
  <c r="G5" i="2"/>
  <c r="G10" i="2"/>
  <c r="H5" i="2"/>
  <c r="H7" i="2"/>
  <c r="H11" i="2"/>
  <c r="H12" i="2"/>
  <c r="H14" i="2"/>
  <c r="G7" i="2"/>
  <c r="G11" i="2"/>
  <c r="G12" i="2"/>
  <c r="G14" i="2"/>
  <c r="G18" i="2"/>
  <c r="G7" i="4"/>
  <c r="G8" i="4"/>
  <c r="J32" i="1"/>
  <c r="H8" i="4"/>
  <c r="J31" i="1"/>
  <c r="J21" i="1"/>
  <c r="J28" i="1"/>
  <c r="H18" i="2"/>
  <c r="H19" i="2"/>
  <c r="G19" i="2"/>
  <c r="G21" i="2"/>
  <c r="G23" i="2"/>
  <c r="J29" i="1"/>
  <c r="H21" i="2"/>
  <c r="H23" i="2"/>
  <c r="J27" i="1"/>
</calcChain>
</file>

<file path=xl/sharedStrings.xml><?xml version="1.0" encoding="utf-8"?>
<sst xmlns="http://schemas.openxmlformats.org/spreadsheetml/2006/main" count="104" uniqueCount="83">
  <si>
    <t>HOW TO USE THIS FORM</t>
  </si>
  <si>
    <t>1. Start with the Personal Income Plan - Sellers and fill in all the blue areas</t>
  </si>
  <si>
    <t>2. To get your own average sales price,  % asking price received:</t>
  </si>
  <si>
    <t xml:space="preserve">           Use Flex Statistics * Invenory &amp; Production * Summary Statistics</t>
  </si>
  <si>
    <t>3. Your Net Agent Commisssion is Gross Personal Income divided by closed dollar volume</t>
  </si>
  <si>
    <t>4. Your Sales Rate can be obtained by dividing the number of Sold listings by</t>
  </si>
  <si>
    <t xml:space="preserve">          the number of Expired listings + the number of Sold listings</t>
  </si>
  <si>
    <t>5.  Go to the Personal Income Plan - Buyers and you will see some of the fields already filled in.</t>
  </si>
  <si>
    <t xml:space="preserve">        Do the same as on the Sellers page with the blue fields</t>
  </si>
  <si>
    <t>6.  When finished with both pages, go to the One Page Business Plan and</t>
  </si>
  <si>
    <t xml:space="preserve">       you will see your key numbers that need to be monitored at all times.</t>
  </si>
  <si>
    <t>Description - Sellers</t>
  </si>
  <si>
    <t>Current</t>
  </si>
  <si>
    <t>Goal</t>
  </si>
  <si>
    <t xml:space="preserve">Average Price of Homes I List </t>
  </si>
  <si>
    <t>Percent of Asking Price Received (94-97%)</t>
  </si>
  <si>
    <t>Average Sales Price</t>
  </si>
  <si>
    <t>Net Agent Commission (Income / Sold Volume)</t>
  </si>
  <si>
    <t>Avg. Comm for Each Sold Listing</t>
  </si>
  <si>
    <t>Annual Income Goal</t>
  </si>
  <si>
    <t>Percent of Income from Listings</t>
  </si>
  <si>
    <t>Annual Desired Income from Listings</t>
  </si>
  <si>
    <t>Avg. Comm (see above)</t>
  </si>
  <si>
    <t># of Sold Listings Needed</t>
  </si>
  <si>
    <t>Sales Rate (65-75%)</t>
  </si>
  <si>
    <t>Total # of Listings Required Annually</t>
  </si>
  <si>
    <t>Listing Inventory Required</t>
  </si>
  <si>
    <t>Average List Price</t>
  </si>
  <si>
    <t>Total Listings Needed</t>
  </si>
  <si>
    <t>Total Annual Listing Volume</t>
  </si>
  <si>
    <t>Turnover Rate  (4)  365 / Days on Market</t>
  </si>
  <si>
    <t>Listing Inventory Required at all Times</t>
  </si>
  <si>
    <t>Total Number of Listings Needed at all Times</t>
  </si>
  <si>
    <t>Sources</t>
  </si>
  <si>
    <t>Inbound/Outbound Contacts</t>
  </si>
  <si>
    <t>Conversion Rate</t>
  </si>
  <si>
    <t>SOURCE</t>
  </si>
  <si>
    <t>Current or Previous Year</t>
  </si>
  <si>
    <t>Next Year</t>
  </si>
  <si>
    <r>
      <t xml:space="preserve">Target Mail &amp; Digital Prospecting - </t>
    </r>
    <r>
      <rPr>
        <b/>
        <sz val="10"/>
        <rFont val="Arial"/>
        <family val="2"/>
      </rPr>
      <t>O</t>
    </r>
  </si>
  <si>
    <r>
      <t>Listing Triggered Print &amp; Digital (Just Listed postcards, etc.)-</t>
    </r>
    <r>
      <rPr>
        <b/>
        <sz val="10"/>
        <rFont val="Arial"/>
        <family val="2"/>
      </rPr>
      <t>O</t>
    </r>
  </si>
  <si>
    <r>
      <t>Agent Branding (TOMA, Website, Billboards, events, etc.)-</t>
    </r>
    <r>
      <rPr>
        <b/>
        <sz val="10"/>
        <rFont val="Arial"/>
        <family val="2"/>
      </rPr>
      <t>O</t>
    </r>
  </si>
  <si>
    <r>
      <t>Referrals from Friends/Customers/Repeat Business-</t>
    </r>
    <r>
      <rPr>
        <b/>
        <sz val="10"/>
        <rFont val="Arial"/>
        <family val="2"/>
      </rPr>
      <t>O &amp; I</t>
    </r>
  </si>
  <si>
    <r>
      <t>Open Houses/Chance Meetings-</t>
    </r>
    <r>
      <rPr>
        <b/>
        <sz val="10"/>
        <rFont val="Arial"/>
        <family val="2"/>
      </rPr>
      <t>O</t>
    </r>
  </si>
  <si>
    <r>
      <t>Relocation Dept. Referrals-</t>
    </r>
    <r>
      <rPr>
        <b/>
        <sz val="10"/>
        <rFont val="Arial"/>
        <family val="2"/>
      </rPr>
      <t>I</t>
    </r>
  </si>
  <si>
    <r>
      <t>FSBO'S/Expireds-</t>
    </r>
    <r>
      <rPr>
        <b/>
        <sz val="10"/>
        <rFont val="Arial"/>
        <family val="2"/>
      </rPr>
      <t>O</t>
    </r>
  </si>
  <si>
    <r>
      <t xml:space="preserve">Company Generated-Floor/Company Internet/Yardarms </t>
    </r>
    <r>
      <rPr>
        <b/>
        <sz val="10"/>
        <rFont val="Arial"/>
        <family val="2"/>
      </rPr>
      <t>I</t>
    </r>
  </si>
  <si>
    <t>Totals</t>
  </si>
  <si>
    <t>Outbound Contact - Your efforts to generate business</t>
  </si>
  <si>
    <t>Inbound Contact - Company effort or referral person's efforts to generate business for you</t>
  </si>
  <si>
    <t>Description - Buyers</t>
  </si>
  <si>
    <t xml:space="preserve">Desired Annual Income from Buyers                </t>
  </si>
  <si>
    <t>Average Price of Homes I Sell</t>
  </si>
  <si>
    <t xml:space="preserve">Net Agent Commission </t>
  </si>
  <si>
    <t>Average Commission Per Sale</t>
  </si>
  <si>
    <t># of Sales Needed</t>
  </si>
  <si>
    <t>Annual Dollar Volume Needed</t>
  </si>
  <si>
    <r>
      <t xml:space="preserve">Target Mail &amp; Digital Prospecting - </t>
    </r>
    <r>
      <rPr>
        <b/>
        <sz val="11"/>
        <rFont val="Tahoma"/>
        <family val="2"/>
      </rPr>
      <t>O</t>
    </r>
  </si>
  <si>
    <r>
      <t>Listing Triggered Print &amp; Digital (Just Listed postcards, etc.)-</t>
    </r>
    <r>
      <rPr>
        <b/>
        <sz val="11"/>
        <rFont val="Tahoma"/>
        <family val="2"/>
      </rPr>
      <t>O</t>
    </r>
  </si>
  <si>
    <r>
      <t>Agent Branding (TOMA, Website, Billboards, events, etc.)-</t>
    </r>
    <r>
      <rPr>
        <b/>
        <sz val="11"/>
        <rFont val="Tahoma"/>
        <family val="2"/>
      </rPr>
      <t>O</t>
    </r>
  </si>
  <si>
    <r>
      <t>Referrals from Friends/Customers/Repeat Business-</t>
    </r>
    <r>
      <rPr>
        <b/>
        <sz val="11"/>
        <rFont val="Tahoma"/>
        <family val="2"/>
      </rPr>
      <t>O &amp; I</t>
    </r>
  </si>
  <si>
    <r>
      <t>Open Houses/Floor/Chance Meetings-</t>
    </r>
    <r>
      <rPr>
        <b/>
        <sz val="11"/>
        <rFont val="Tahoma"/>
        <family val="2"/>
      </rPr>
      <t>O</t>
    </r>
  </si>
  <si>
    <r>
      <t>Relocation Dept. Referrals-</t>
    </r>
    <r>
      <rPr>
        <b/>
        <sz val="11"/>
        <rFont val="Tahoma"/>
        <family val="2"/>
      </rPr>
      <t>I</t>
    </r>
  </si>
  <si>
    <t>Leave this line blank</t>
  </si>
  <si>
    <r>
      <t xml:space="preserve">Company Generated-Floor/Company Internet/Yardarms </t>
    </r>
    <r>
      <rPr>
        <b/>
        <sz val="11"/>
        <rFont val="Tahoma"/>
        <family val="2"/>
      </rPr>
      <t>I</t>
    </r>
  </si>
  <si>
    <t>NAME</t>
  </si>
  <si>
    <t>ONE PAGE BUSINESS PLAN</t>
  </si>
  <si>
    <t xml:space="preserve">INCOME GOAL FROM SELLERS   </t>
  </si>
  <si>
    <t>(#8)</t>
  </si>
  <si>
    <t>INCOME GOAL FROM BUYERS</t>
  </si>
  <si>
    <t>(#29)</t>
  </si>
  <si>
    <t xml:space="preserve">MARKETING BUDGET </t>
  </si>
  <si>
    <t>-</t>
  </si>
  <si>
    <t>Franchise Fee</t>
  </si>
  <si>
    <t>OTHER BUSINESS EXPENSES</t>
  </si>
  <si>
    <t>NET INCOME BEFORE PERSONAL EXPENSES</t>
  </si>
  <si>
    <t>=</t>
  </si>
  <si>
    <t>MEMORIZE THE FOLLOWING NUMBERS</t>
  </si>
  <si>
    <t xml:space="preserve">TOTAL # OF LISTINGS NEEDED IN INVENTORY </t>
  </si>
  <si>
    <t>TOTAL # OF NEW LISTINGS PER YEAR</t>
  </si>
  <si>
    <t>ANNUAL $ VOLUME OF NEW LISTINGS PER YEAR</t>
  </si>
  <si>
    <t>TOTAL # OF NEW BUYER SALES NEEDED</t>
  </si>
  <si>
    <t>ANNUAL $ VOLUME OF BUYER SALES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</si>
</sst>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0.000%"/>
  </numFmts>
  <fonts count="20">
    <font>
      <sz val="10"/>
      <name val="Arial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48"/>
      <name val="Tahoma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1"/>
      <color theme="4"/>
      <name val="Tahom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Univers"/>
      <family val="2"/>
    </font>
    <font>
      <sz val="11"/>
      <color indexed="48"/>
      <name val="Tahoma"/>
      <family val="2"/>
    </font>
    <font>
      <b/>
      <sz val="11"/>
      <color indexed="10"/>
      <name val="Tahoma"/>
      <family val="2"/>
    </font>
    <font>
      <sz val="11"/>
      <color indexed="10"/>
      <name val="Tahoma"/>
      <family val="2"/>
    </font>
    <font>
      <sz val="8"/>
      <name val="Tahoma"/>
      <family val="2"/>
    </font>
    <font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1" fontId="1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165" fontId="0" fillId="0" borderId="0" xfId="0" applyNumberFormat="1"/>
    <xf numFmtId="165" fontId="6" fillId="0" borderId="0" xfId="0" applyNumberFormat="1" applyFont="1"/>
    <xf numFmtId="0" fontId="1" fillId="0" borderId="0" xfId="0" applyFont="1" applyAlignment="1">
      <alignment horizontal="center" wrapText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165" fontId="9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top" wrapText="1"/>
    </xf>
    <xf numFmtId="165" fontId="1" fillId="0" borderId="6" xfId="0" applyNumberFormat="1" applyFont="1" applyBorder="1" applyAlignment="1" applyProtection="1">
      <alignment horizontal="center" wrapText="1"/>
      <protection hidden="1"/>
    </xf>
    <xf numFmtId="0" fontId="0" fillId="2" borderId="7" xfId="0" applyFill="1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8" xfId="0" applyFill="1" applyBorder="1" applyAlignment="1" applyProtection="1">
      <alignment horizontal="left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164" fontId="1" fillId="3" borderId="1" xfId="0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0" fontId="11" fillId="0" borderId="0" xfId="0" applyFont="1"/>
    <xf numFmtId="0" fontId="12" fillId="0" borderId="0" xfId="0" applyFont="1"/>
    <xf numFmtId="165" fontId="14" fillId="0" borderId="0" xfId="0" applyNumberFormat="1" applyFont="1" applyProtection="1">
      <protection hidden="1"/>
    </xf>
    <xf numFmtId="165" fontId="15" fillId="0" borderId="0" xfId="0" applyNumberFormat="1" applyFont="1" applyAlignment="1" applyProtection="1">
      <alignment horizontal="center"/>
      <protection locked="0"/>
    </xf>
    <xf numFmtId="165" fontId="16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166" fontId="1" fillId="0" borderId="1" xfId="0" applyNumberFormat="1" applyFont="1" applyBorder="1" applyAlignment="1" applyProtection="1">
      <alignment horizontal="center"/>
      <protection hidden="1"/>
    </xf>
    <xf numFmtId="166" fontId="3" fillId="0" borderId="1" xfId="0" applyNumberFormat="1" applyFont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 wrapText="1"/>
      <protection hidden="1"/>
    </xf>
    <xf numFmtId="0" fontId="1" fillId="0" borderId="0" xfId="0" applyFont="1"/>
    <xf numFmtId="0" fontId="2" fillId="0" borderId="0" xfId="0" applyFont="1"/>
    <xf numFmtId="165" fontId="2" fillId="0" borderId="0" xfId="0" applyNumberFormat="1" applyFont="1" applyProtection="1">
      <protection hidden="1"/>
    </xf>
    <xf numFmtId="165" fontId="2" fillId="0" borderId="0" xfId="0" applyNumberFormat="1" applyFont="1"/>
    <xf numFmtId="0" fontId="2" fillId="0" borderId="0" xfId="0" applyFont="1" applyProtection="1">
      <protection hidden="1"/>
    </xf>
    <xf numFmtId="16" fontId="6" fillId="0" borderId="0" xfId="0" applyNumberFormat="1" applyFont="1"/>
    <xf numFmtId="0" fontId="19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9" fontId="3" fillId="0" borderId="1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" fontId="1" fillId="0" borderId="6" xfId="0" applyNumberFormat="1" applyFont="1" applyBorder="1" applyAlignment="1" applyProtection="1">
      <alignment horizontal="center"/>
      <protection hidden="1"/>
    </xf>
    <xf numFmtId="0" fontId="6" fillId="2" borderId="1" xfId="0" applyFont="1" applyFill="1" applyBorder="1" applyProtection="1"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6" fillId="2" borderId="8" xfId="0" applyFont="1" applyFill="1" applyBorder="1" applyAlignment="1" applyProtection="1">
      <alignment horizontal="left"/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1" fontId="1" fillId="0" borderId="7" xfId="0" applyNumberFormat="1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0" fontId="6" fillId="2" borderId="3" xfId="0" applyFont="1" applyFill="1" applyBorder="1" applyAlignment="1" applyProtection="1">
      <alignment horizontal="left"/>
      <protection hidden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 wrapText="1"/>
      <protection hidden="1"/>
    </xf>
    <xf numFmtId="0" fontId="6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hidden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3" fontId="3" fillId="0" borderId="2" xfId="0" applyNumberFormat="1" applyFont="1" applyBorder="1" applyAlignment="1" applyProtection="1">
      <alignment horizontal="center"/>
      <protection hidden="1"/>
    </xf>
    <xf numFmtId="3" fontId="3" fillId="0" borderId="3" xfId="0" applyNumberFormat="1" applyFont="1" applyBorder="1" applyAlignment="1" applyProtection="1">
      <alignment horizontal="center"/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5" fillId="0" borderId="2" xfId="0" applyNumberFormat="1" applyFont="1" applyBorder="1" applyAlignment="1" applyProtection="1">
      <alignment horizontal="center"/>
      <protection locked="0"/>
    </xf>
    <xf numFmtId="165" fontId="15" fillId="0" borderId="3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330239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61925"/>
          <a:ext cx="154943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opLeftCell="A3" workbookViewId="0">
      <selection activeCell="A10" sqref="A10"/>
    </sheetView>
  </sheetViews>
  <sheetFormatPr defaultRowHeight="12.75"/>
  <cols>
    <col min="1" max="1" width="102.85546875" customWidth="1"/>
  </cols>
  <sheetData>
    <row r="1" spans="1:9" ht="18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 s="5" customFormat="1" ht="18">
      <c r="A2" s="5" t="s">
        <v>1</v>
      </c>
    </row>
    <row r="3" spans="1:9" s="5" customFormat="1" ht="6.75" customHeight="1"/>
    <row r="4" spans="1:9" s="5" customFormat="1" ht="18">
      <c r="A4" s="5" t="s">
        <v>2</v>
      </c>
    </row>
    <row r="5" spans="1:9" s="5" customFormat="1" ht="18">
      <c r="A5" s="5" t="s">
        <v>3</v>
      </c>
    </row>
    <row r="6" spans="1:9" s="5" customFormat="1" ht="9" customHeight="1"/>
    <row r="7" spans="1:9" s="5" customFormat="1" ht="18">
      <c r="A7" s="5" t="s">
        <v>4</v>
      </c>
    </row>
    <row r="8" spans="1:9" s="5" customFormat="1" ht="6.75" customHeight="1"/>
    <row r="9" spans="1:9" s="5" customFormat="1" ht="16.5" customHeight="1">
      <c r="A9" s="5" t="s">
        <v>5</v>
      </c>
    </row>
    <row r="10" spans="1:9" s="5" customFormat="1" ht="20.45" customHeight="1">
      <c r="A10" s="5" t="s">
        <v>6</v>
      </c>
    </row>
    <row r="11" spans="1:9" s="5" customFormat="1" ht="18">
      <c r="A11" s="5" t="s">
        <v>7</v>
      </c>
    </row>
    <row r="12" spans="1:9" s="5" customFormat="1" ht="18">
      <c r="A12" s="5" t="s">
        <v>8</v>
      </c>
    </row>
    <row r="13" spans="1:9" s="5" customFormat="1" ht="6" customHeight="1"/>
    <row r="14" spans="1:9" s="5" customFormat="1" ht="18">
      <c r="A14" s="5" t="s">
        <v>9</v>
      </c>
    </row>
    <row r="15" spans="1:9" s="5" customFormat="1" ht="18">
      <c r="A15" s="5" t="s">
        <v>10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5" zoomScaleNormal="100" workbookViewId="0">
      <selection activeCell="H13" sqref="H13"/>
    </sheetView>
  </sheetViews>
  <sheetFormatPr defaultRowHeight="12.75"/>
  <cols>
    <col min="1" max="1" width="2.28515625" style="43" customWidth="1"/>
    <col min="2" max="4" width="9.140625" style="43"/>
    <col min="5" max="5" width="11.5703125" style="43" customWidth="1"/>
    <col min="6" max="6" width="19.85546875" style="43" customWidth="1"/>
    <col min="7" max="7" width="13.85546875" style="43" customWidth="1"/>
    <col min="8" max="8" width="16.42578125" style="43" customWidth="1"/>
    <col min="9" max="12" width="12.7109375" style="43" customWidth="1"/>
    <col min="13" max="13" width="3.140625" style="43" customWidth="1"/>
    <col min="14" max="16384" width="9.140625" style="43"/>
  </cols>
  <sheetData>
    <row r="1" spans="2:9" ht="13.5" customHeight="1">
      <c r="B1" s="60"/>
      <c r="C1" s="60"/>
      <c r="D1" s="60"/>
      <c r="E1" s="60"/>
      <c r="F1" s="60"/>
      <c r="G1" s="60"/>
      <c r="H1" s="60"/>
      <c r="I1" s="60"/>
    </row>
    <row r="2" spans="2:9" ht="23.25" customHeight="1">
      <c r="B2" s="80" t="s">
        <v>11</v>
      </c>
      <c r="C2" s="80"/>
      <c r="D2" s="80"/>
      <c r="E2" s="80"/>
      <c r="F2" s="80"/>
      <c r="G2" s="58" t="s">
        <v>12</v>
      </c>
      <c r="H2" s="58" t="s">
        <v>13</v>
      </c>
      <c r="I2" s="2"/>
    </row>
    <row r="3" spans="2:9" ht="18.75" customHeight="1">
      <c r="B3" s="76" t="s">
        <v>14</v>
      </c>
      <c r="C3" s="76"/>
      <c r="D3" s="76"/>
      <c r="E3" s="76"/>
      <c r="F3" s="76"/>
      <c r="G3" s="48">
        <v>214000</v>
      </c>
      <c r="H3" s="48">
        <v>230000</v>
      </c>
      <c r="I3" s="1"/>
    </row>
    <row r="4" spans="2:9" ht="18.75" customHeight="1">
      <c r="B4" s="76" t="s">
        <v>15</v>
      </c>
      <c r="C4" s="76"/>
      <c r="D4" s="76"/>
      <c r="E4" s="76"/>
      <c r="F4" s="76"/>
      <c r="G4" s="49">
        <v>0.97</v>
      </c>
      <c r="H4" s="49">
        <v>0.97</v>
      </c>
      <c r="I4" s="1"/>
    </row>
    <row r="5" spans="2:9" ht="18.75" customHeight="1">
      <c r="B5" s="76" t="s">
        <v>16</v>
      </c>
      <c r="C5" s="76"/>
      <c r="D5" s="76"/>
      <c r="E5" s="76"/>
      <c r="F5" s="76"/>
      <c r="G5" s="50">
        <f>IF(ISERROR(G3*G4),0,G3*G4)</f>
        <v>207580</v>
      </c>
      <c r="H5" s="50">
        <f>IF(ISERROR(H3*H4),0,H3*H4)</f>
        <v>223100</v>
      </c>
      <c r="I5" s="2"/>
    </row>
    <row r="6" spans="2:9" ht="18.75" customHeight="1">
      <c r="B6" s="76" t="s">
        <v>17</v>
      </c>
      <c r="C6" s="76"/>
      <c r="D6" s="76"/>
      <c r="E6" s="76"/>
      <c r="F6" s="76"/>
      <c r="G6" s="7">
        <v>0.02</v>
      </c>
      <c r="H6" s="7">
        <v>0.02</v>
      </c>
      <c r="I6" s="2"/>
    </row>
    <row r="7" spans="2:9" ht="18.75" customHeight="1">
      <c r="B7" s="76" t="s">
        <v>18</v>
      </c>
      <c r="C7" s="76"/>
      <c r="D7" s="76"/>
      <c r="E7" s="76"/>
      <c r="F7" s="76"/>
      <c r="G7" s="50">
        <f>IF(ISERROR(G5*G6),0,G5*G6)</f>
        <v>4151.6000000000004</v>
      </c>
      <c r="H7" s="50">
        <f>IF(ISERROR(H5*H6),0,H5*H6)</f>
        <v>4462</v>
      </c>
      <c r="I7" s="2"/>
    </row>
    <row r="8" spans="2:9" ht="18.75" customHeight="1">
      <c r="B8" s="77" t="s">
        <v>19</v>
      </c>
      <c r="C8" s="77"/>
      <c r="D8" s="77"/>
      <c r="E8" s="77"/>
      <c r="F8" s="77"/>
      <c r="G8" s="48">
        <v>50000</v>
      </c>
      <c r="H8" s="48">
        <v>70000</v>
      </c>
      <c r="I8" s="2"/>
    </row>
    <row r="9" spans="2:9" ht="18.75" customHeight="1">
      <c r="B9" s="76" t="s">
        <v>20</v>
      </c>
      <c r="C9" s="76"/>
      <c r="D9" s="76"/>
      <c r="E9" s="76"/>
      <c r="F9" s="76"/>
      <c r="G9" s="49">
        <v>0.2</v>
      </c>
      <c r="H9" s="49">
        <v>0.3</v>
      </c>
      <c r="I9" s="2"/>
    </row>
    <row r="10" spans="2:9" ht="18.75" customHeight="1">
      <c r="B10" s="76" t="s">
        <v>21</v>
      </c>
      <c r="C10" s="76"/>
      <c r="D10" s="76"/>
      <c r="E10" s="76"/>
      <c r="F10" s="76"/>
      <c r="G10" s="9">
        <f>IF(ISERROR(G8*G9),0,G8*G9)</f>
        <v>10000</v>
      </c>
      <c r="H10" s="9">
        <f>IF(ISERROR(H8*H9),0,H8*H9)</f>
        <v>21000</v>
      </c>
      <c r="I10" s="2"/>
    </row>
    <row r="11" spans="2:9" ht="18.75" customHeight="1">
      <c r="B11" s="76" t="s">
        <v>22</v>
      </c>
      <c r="C11" s="76"/>
      <c r="D11" s="76"/>
      <c r="E11" s="76"/>
      <c r="F11" s="76"/>
      <c r="G11" s="9">
        <f>G7</f>
        <v>4151.6000000000004</v>
      </c>
      <c r="H11" s="9">
        <f>H7</f>
        <v>4462</v>
      </c>
      <c r="I11" s="1"/>
    </row>
    <row r="12" spans="2:9" ht="18.75" customHeight="1">
      <c r="B12" s="76" t="s">
        <v>23</v>
      </c>
      <c r="C12" s="76"/>
      <c r="D12" s="76"/>
      <c r="E12" s="76"/>
      <c r="F12" s="76"/>
      <c r="G12" s="51">
        <f>IF(ISERROR(G10/G11),0,G10/G11)</f>
        <v>2.4087098949802486</v>
      </c>
      <c r="H12" s="51">
        <f>IF(ISERROR(H10/H11),0,H10/H11)</f>
        <v>4.7064096817570595</v>
      </c>
      <c r="I12" s="2"/>
    </row>
    <row r="13" spans="2:9" ht="18.75" customHeight="1">
      <c r="B13" s="76" t="s">
        <v>24</v>
      </c>
      <c r="C13" s="76"/>
      <c r="D13" s="76"/>
      <c r="E13" s="76"/>
      <c r="F13" s="76"/>
      <c r="G13" s="49">
        <v>0.98</v>
      </c>
      <c r="H13" s="49">
        <v>0.95</v>
      </c>
      <c r="I13" s="1"/>
    </row>
    <row r="14" spans="2:9" ht="18.75" customHeight="1">
      <c r="B14" s="76" t="s">
        <v>25</v>
      </c>
      <c r="C14" s="76"/>
      <c r="D14" s="76"/>
      <c r="E14" s="76"/>
      <c r="F14" s="76"/>
      <c r="G14" s="8">
        <f>IF(ISERROR(G12/G13),0,G12/G13)</f>
        <v>2.4578672397757639</v>
      </c>
      <c r="H14" s="8">
        <f>H12/H13</f>
        <v>4.9541154544811157</v>
      </c>
      <c r="I14" s="2"/>
    </row>
    <row r="15" spans="2:9" ht="16.5" customHeight="1">
      <c r="B15" s="81"/>
      <c r="C15" s="82"/>
      <c r="D15" s="82"/>
      <c r="E15" s="82"/>
      <c r="F15" s="83"/>
      <c r="G15" s="53"/>
      <c r="H15" s="53"/>
      <c r="I15" s="2"/>
    </row>
    <row r="16" spans="2:9" ht="18.75" customHeight="1">
      <c r="B16" s="79" t="s">
        <v>26</v>
      </c>
      <c r="C16" s="79"/>
      <c r="D16" s="79"/>
      <c r="E16" s="79"/>
      <c r="F16" s="79"/>
      <c r="G16" s="53"/>
      <c r="H16" s="53"/>
      <c r="I16" s="2"/>
    </row>
    <row r="17" spans="1:12" ht="18.75" customHeight="1">
      <c r="A17" s="2"/>
      <c r="B17" s="78" t="s">
        <v>27</v>
      </c>
      <c r="C17" s="78"/>
      <c r="D17" s="78"/>
      <c r="E17" s="78"/>
      <c r="F17" s="78"/>
      <c r="G17" s="50">
        <f>$G$3</f>
        <v>214000</v>
      </c>
      <c r="H17" s="50">
        <f>$H$3</f>
        <v>230000</v>
      </c>
      <c r="I17" s="2"/>
      <c r="J17" s="2"/>
      <c r="K17" s="2"/>
      <c r="L17" s="2"/>
    </row>
    <row r="18" spans="1:12" ht="18.75" customHeight="1">
      <c r="A18" s="2"/>
      <c r="B18" s="78" t="s">
        <v>28</v>
      </c>
      <c r="C18" s="78"/>
      <c r="D18" s="78"/>
      <c r="E18" s="78"/>
      <c r="F18" s="78"/>
      <c r="G18" s="8">
        <f>$G$14</f>
        <v>2.4578672397757639</v>
      </c>
      <c r="H18" s="8">
        <f>$H$14</f>
        <v>4.9541154544811157</v>
      </c>
      <c r="I18" s="2"/>
      <c r="J18" s="2"/>
      <c r="K18" s="2"/>
      <c r="L18" s="2"/>
    </row>
    <row r="19" spans="1:12" ht="18.75" customHeight="1">
      <c r="A19" s="2"/>
      <c r="B19" s="78" t="s">
        <v>29</v>
      </c>
      <c r="C19" s="78"/>
      <c r="D19" s="78"/>
      <c r="E19" s="78"/>
      <c r="F19" s="78"/>
      <c r="G19" s="50">
        <f>G17*G18</f>
        <v>525983.58931201347</v>
      </c>
      <c r="H19" s="50">
        <f>H17*H18</f>
        <v>1139446.5545306567</v>
      </c>
      <c r="I19" s="2"/>
      <c r="J19" s="2"/>
      <c r="K19" s="2"/>
      <c r="L19" s="2"/>
    </row>
    <row r="20" spans="1:12" ht="18.75" customHeight="1">
      <c r="A20" s="2"/>
      <c r="B20" s="78" t="s">
        <v>30</v>
      </c>
      <c r="C20" s="78"/>
      <c r="D20" s="78"/>
      <c r="E20" s="78"/>
      <c r="F20" s="78"/>
      <c r="G20" s="10">
        <v>4</v>
      </c>
      <c r="H20" s="10">
        <v>4</v>
      </c>
      <c r="I20" s="2"/>
      <c r="J20" s="2"/>
      <c r="K20" s="2"/>
      <c r="L20" s="2"/>
    </row>
    <row r="21" spans="1:12" ht="18.75" customHeight="1">
      <c r="A21" s="2"/>
      <c r="B21" s="78" t="s">
        <v>31</v>
      </c>
      <c r="C21" s="78"/>
      <c r="D21" s="78"/>
      <c r="E21" s="78"/>
      <c r="F21" s="78"/>
      <c r="G21" s="9">
        <f>IF(ISERROR(G19/G20),0,G19/G20)</f>
        <v>131495.89732800337</v>
      </c>
      <c r="H21" s="9">
        <f>IF(ISERROR(H19/H20),0,H19/H20)</f>
        <v>284861.63863266417</v>
      </c>
      <c r="I21" s="2"/>
      <c r="J21" s="2"/>
      <c r="K21" s="2"/>
      <c r="L21" s="2"/>
    </row>
    <row r="22" spans="1:12" ht="18.75" customHeight="1">
      <c r="A22" s="2"/>
      <c r="B22" s="78" t="s">
        <v>27</v>
      </c>
      <c r="C22" s="78"/>
      <c r="D22" s="78"/>
      <c r="E22" s="78"/>
      <c r="F22" s="78"/>
      <c r="G22" s="9">
        <f>$G$3</f>
        <v>214000</v>
      </c>
      <c r="H22" s="9">
        <f>$H$3</f>
        <v>230000</v>
      </c>
      <c r="I22" s="2"/>
      <c r="J22" s="2"/>
      <c r="K22" s="2"/>
      <c r="L22" s="2"/>
    </row>
    <row r="23" spans="1:12" ht="18.75" customHeight="1">
      <c r="A23" s="2"/>
      <c r="B23" s="87" t="s">
        <v>32</v>
      </c>
      <c r="C23" s="87"/>
      <c r="D23" s="87"/>
      <c r="E23" s="87"/>
      <c r="F23" s="87"/>
      <c r="G23" s="52">
        <f>IF(ISERROR(G21/G22),0,G21/G22)</f>
        <v>0.61446680994394098</v>
      </c>
      <c r="H23" s="52">
        <f>IF(ISERROR(H21/H22),0,H21/H22)</f>
        <v>1.2385288636202789</v>
      </c>
      <c r="I23" s="2"/>
      <c r="J23" s="2"/>
      <c r="K23" s="2"/>
      <c r="L23" s="2"/>
    </row>
    <row r="24" spans="1:12" ht="18.75" customHeight="1">
      <c r="A24" s="2"/>
      <c r="B24" s="86"/>
      <c r="C24" s="86"/>
      <c r="D24" s="86"/>
      <c r="E24" s="86"/>
      <c r="F24" s="86"/>
      <c r="G24" s="86"/>
      <c r="H24" s="86"/>
      <c r="I24" s="2"/>
      <c r="J24" s="2"/>
      <c r="K24" s="2"/>
      <c r="L24" s="2"/>
    </row>
    <row r="25" spans="1:12" ht="26.25" customHeight="1">
      <c r="A25" s="2"/>
      <c r="B25" s="54"/>
      <c r="C25" s="55"/>
      <c r="D25" s="55"/>
      <c r="E25" s="55"/>
      <c r="F25" s="56"/>
      <c r="G25" s="65" t="s">
        <v>33</v>
      </c>
      <c r="H25" s="66"/>
      <c r="I25" s="84" t="s">
        <v>34</v>
      </c>
      <c r="J25" s="85"/>
      <c r="K25" s="84" t="s">
        <v>35</v>
      </c>
      <c r="L25" s="85"/>
    </row>
    <row r="26" spans="1:12" ht="44.25" customHeight="1">
      <c r="A26" s="2"/>
      <c r="B26" s="77" t="s">
        <v>36</v>
      </c>
      <c r="C26" s="77"/>
      <c r="D26" s="77"/>
      <c r="E26" s="77"/>
      <c r="F26" s="77"/>
      <c r="G26" s="6" t="s">
        <v>37</v>
      </c>
      <c r="H26" s="6" t="s">
        <v>38</v>
      </c>
      <c r="I26" s="6" t="s">
        <v>37</v>
      </c>
      <c r="J26" s="6" t="s">
        <v>38</v>
      </c>
      <c r="K26" s="6" t="s">
        <v>37</v>
      </c>
      <c r="L26" s="6" t="s">
        <v>38</v>
      </c>
    </row>
    <row r="27" spans="1:12" ht="18.75" customHeight="1">
      <c r="A27" s="2">
        <v>1</v>
      </c>
      <c r="B27" s="64" t="s">
        <v>39</v>
      </c>
      <c r="C27" s="75"/>
      <c r="D27" s="75"/>
      <c r="E27" s="75"/>
      <c r="F27" s="75"/>
      <c r="G27" s="10">
        <v>0</v>
      </c>
      <c r="H27" s="10">
        <v>2</v>
      </c>
      <c r="I27" s="10">
        <v>200</v>
      </c>
      <c r="J27" s="8">
        <f>IFERROR(H27/L27,0)</f>
        <v>100</v>
      </c>
      <c r="K27" s="24">
        <f>IFERROR(G27/I27,0)</f>
        <v>0</v>
      </c>
      <c r="L27" s="7">
        <v>0.02</v>
      </c>
    </row>
    <row r="28" spans="1:12" ht="18.75" customHeight="1">
      <c r="A28" s="2">
        <v>2</v>
      </c>
      <c r="B28" s="64" t="s">
        <v>40</v>
      </c>
      <c r="C28" s="64"/>
      <c r="D28" s="64"/>
      <c r="E28" s="64"/>
      <c r="F28" s="64"/>
      <c r="G28" s="10">
        <v>0</v>
      </c>
      <c r="H28" s="10">
        <v>1</v>
      </c>
      <c r="I28" s="10">
        <v>500</v>
      </c>
      <c r="J28" s="8">
        <f>IFERROR(H28/L28,0)</f>
        <v>50</v>
      </c>
      <c r="K28" s="24">
        <f t="shared" ref="K28:K41" si="0">IFERROR(G28/I28,0)</f>
        <v>0</v>
      </c>
      <c r="L28" s="7">
        <v>0.02</v>
      </c>
    </row>
    <row r="29" spans="1:12" ht="18.75" customHeight="1">
      <c r="A29" s="2">
        <v>3</v>
      </c>
      <c r="B29" s="64" t="s">
        <v>41</v>
      </c>
      <c r="C29" s="64"/>
      <c r="D29" s="64"/>
      <c r="E29" s="64"/>
      <c r="F29" s="64"/>
      <c r="G29" s="10">
        <v>0</v>
      </c>
      <c r="H29" s="10">
        <v>1</v>
      </c>
      <c r="I29" s="10">
        <v>150000</v>
      </c>
      <c r="J29" s="9">
        <f t="shared" ref="J29:J41" si="1">IFERROR(H29/L29,0)</f>
        <v>33333.333333333336</v>
      </c>
      <c r="K29" s="34">
        <f t="shared" si="0"/>
        <v>0</v>
      </c>
      <c r="L29" s="35">
        <v>3.0000000000000001E-5</v>
      </c>
    </row>
    <row r="30" spans="1:12" ht="18.75" customHeight="1">
      <c r="A30" s="2">
        <v>4</v>
      </c>
      <c r="B30" s="64" t="s">
        <v>42</v>
      </c>
      <c r="C30" s="64"/>
      <c r="D30" s="64"/>
      <c r="E30" s="64"/>
      <c r="F30" s="64"/>
      <c r="G30" s="10">
        <v>0</v>
      </c>
      <c r="H30" s="10">
        <v>3</v>
      </c>
      <c r="I30" s="10">
        <v>0</v>
      </c>
      <c r="J30" s="8">
        <f t="shared" si="1"/>
        <v>30</v>
      </c>
      <c r="K30" s="24">
        <f t="shared" si="0"/>
        <v>0</v>
      </c>
      <c r="L30" s="7">
        <v>0.1</v>
      </c>
    </row>
    <row r="31" spans="1:12" ht="18.75" customHeight="1">
      <c r="A31" s="2">
        <v>5</v>
      </c>
      <c r="B31" s="64" t="s">
        <v>43</v>
      </c>
      <c r="C31" s="64"/>
      <c r="D31" s="64"/>
      <c r="E31" s="64"/>
      <c r="F31" s="64"/>
      <c r="G31" s="10">
        <v>0</v>
      </c>
      <c r="H31" s="10">
        <v>2</v>
      </c>
      <c r="I31" s="10">
        <v>0</v>
      </c>
      <c r="J31" s="8">
        <f t="shared" si="1"/>
        <v>50</v>
      </c>
      <c r="K31" s="24">
        <f t="shared" si="0"/>
        <v>0</v>
      </c>
      <c r="L31" s="7">
        <v>0.04</v>
      </c>
    </row>
    <row r="32" spans="1:12" ht="18.75" customHeight="1">
      <c r="A32" s="2">
        <v>6</v>
      </c>
      <c r="B32" s="64" t="s">
        <v>44</v>
      </c>
      <c r="C32" s="64"/>
      <c r="D32" s="64"/>
      <c r="E32" s="64"/>
      <c r="F32" s="64"/>
      <c r="G32" s="10">
        <v>13</v>
      </c>
      <c r="H32" s="10">
        <v>15</v>
      </c>
      <c r="I32" s="10">
        <v>13</v>
      </c>
      <c r="J32" s="8">
        <f t="shared" si="1"/>
        <v>27.27272727272727</v>
      </c>
      <c r="K32" s="24">
        <f t="shared" si="0"/>
        <v>1</v>
      </c>
      <c r="L32" s="7">
        <v>0.55000000000000004</v>
      </c>
    </row>
    <row r="33" spans="1:12" ht="18.75" customHeight="1">
      <c r="A33" s="2">
        <v>7</v>
      </c>
      <c r="B33" s="68" t="s">
        <v>45</v>
      </c>
      <c r="C33" s="69"/>
      <c r="D33" s="69"/>
      <c r="E33" s="69"/>
      <c r="F33" s="70"/>
      <c r="G33" s="10">
        <v>1</v>
      </c>
      <c r="H33" s="10">
        <v>2</v>
      </c>
      <c r="I33" s="10">
        <v>1</v>
      </c>
      <c r="J33" s="8">
        <f t="shared" si="1"/>
        <v>5.7142857142857144</v>
      </c>
      <c r="K33" s="24">
        <f t="shared" si="0"/>
        <v>1</v>
      </c>
      <c r="L33" s="7">
        <v>0.35</v>
      </c>
    </row>
    <row r="34" spans="1:12" ht="18.75" customHeight="1">
      <c r="A34" s="2">
        <v>8</v>
      </c>
      <c r="B34" s="68" t="s">
        <v>46</v>
      </c>
      <c r="C34" s="69"/>
      <c r="D34" s="69"/>
      <c r="E34" s="69"/>
      <c r="F34" s="70"/>
      <c r="G34" s="10">
        <v>1</v>
      </c>
      <c r="H34" s="10">
        <v>2</v>
      </c>
      <c r="I34" s="10">
        <v>1</v>
      </c>
      <c r="J34" s="8">
        <f t="shared" si="1"/>
        <v>40</v>
      </c>
      <c r="K34" s="24">
        <f t="shared" si="0"/>
        <v>1</v>
      </c>
      <c r="L34" s="7">
        <v>0.05</v>
      </c>
    </row>
    <row r="35" spans="1:12" ht="18.75" customHeight="1">
      <c r="A35" s="2"/>
      <c r="B35" s="68"/>
      <c r="C35" s="69"/>
      <c r="D35" s="69"/>
      <c r="E35" s="69"/>
      <c r="F35" s="70"/>
      <c r="G35" s="10">
        <v>0</v>
      </c>
      <c r="H35" s="10">
        <v>0</v>
      </c>
      <c r="I35" s="10">
        <v>0</v>
      </c>
      <c r="J35" s="8">
        <f t="shared" si="1"/>
        <v>0</v>
      </c>
      <c r="K35" s="24">
        <f t="shared" si="0"/>
        <v>0</v>
      </c>
      <c r="L35" s="7">
        <v>0</v>
      </c>
    </row>
    <row r="36" spans="1:12" ht="18.75" customHeight="1">
      <c r="A36" s="2"/>
      <c r="B36" s="68"/>
      <c r="C36" s="69"/>
      <c r="D36" s="69"/>
      <c r="E36" s="69"/>
      <c r="F36" s="70"/>
      <c r="G36" s="10">
        <v>0</v>
      </c>
      <c r="H36" s="10">
        <v>0</v>
      </c>
      <c r="I36" s="10">
        <v>0</v>
      </c>
      <c r="J36" s="8">
        <f t="shared" si="1"/>
        <v>0</v>
      </c>
      <c r="K36" s="24">
        <f t="shared" si="0"/>
        <v>0</v>
      </c>
      <c r="L36" s="7">
        <v>0</v>
      </c>
    </row>
    <row r="37" spans="1:12" ht="18.75" customHeight="1">
      <c r="A37" s="2"/>
      <c r="B37" s="71"/>
      <c r="C37" s="72"/>
      <c r="D37" s="72"/>
      <c r="E37" s="72"/>
      <c r="F37" s="73"/>
      <c r="G37" s="10">
        <v>0</v>
      </c>
      <c r="H37" s="10">
        <v>0</v>
      </c>
      <c r="I37" s="10">
        <v>0</v>
      </c>
      <c r="J37" s="8">
        <f t="shared" si="1"/>
        <v>0</v>
      </c>
      <c r="K37" s="24">
        <f t="shared" si="0"/>
        <v>0</v>
      </c>
      <c r="L37" s="7">
        <v>0</v>
      </c>
    </row>
    <row r="38" spans="1:12" ht="18.75" customHeight="1">
      <c r="A38" s="2"/>
      <c r="B38" s="71"/>
      <c r="C38" s="72"/>
      <c r="D38" s="72"/>
      <c r="E38" s="72"/>
      <c r="F38" s="73"/>
      <c r="G38" s="10">
        <v>0</v>
      </c>
      <c r="H38" s="10">
        <v>0</v>
      </c>
      <c r="I38" s="10">
        <v>0</v>
      </c>
      <c r="J38" s="8">
        <f t="shared" si="1"/>
        <v>0</v>
      </c>
      <c r="K38" s="24">
        <f t="shared" si="0"/>
        <v>0</v>
      </c>
      <c r="L38" s="7">
        <v>0</v>
      </c>
    </row>
    <row r="39" spans="1:12" ht="18.75" customHeight="1">
      <c r="A39" s="2"/>
      <c r="B39" s="71"/>
      <c r="C39" s="72"/>
      <c r="D39" s="72"/>
      <c r="E39" s="72"/>
      <c r="F39" s="73"/>
      <c r="G39" s="10">
        <v>0</v>
      </c>
      <c r="H39" s="10">
        <v>0</v>
      </c>
      <c r="I39" s="10">
        <v>0</v>
      </c>
      <c r="J39" s="8">
        <f t="shared" si="1"/>
        <v>0</v>
      </c>
      <c r="K39" s="24">
        <f t="shared" si="0"/>
        <v>0</v>
      </c>
      <c r="L39" s="7">
        <v>0</v>
      </c>
    </row>
    <row r="40" spans="1:12" ht="18.75" customHeight="1">
      <c r="A40" s="2"/>
      <c r="B40" s="74"/>
      <c r="C40" s="74"/>
      <c r="D40" s="74"/>
      <c r="E40" s="74"/>
      <c r="F40" s="74"/>
      <c r="G40" s="10">
        <v>0</v>
      </c>
      <c r="H40" s="10">
        <v>0</v>
      </c>
      <c r="I40" s="10">
        <v>0</v>
      </c>
      <c r="J40" s="8">
        <f t="shared" si="1"/>
        <v>0</v>
      </c>
      <c r="K40" s="24">
        <f t="shared" si="0"/>
        <v>0</v>
      </c>
      <c r="L40" s="7">
        <v>0</v>
      </c>
    </row>
    <row r="41" spans="1:12" ht="18.75" customHeight="1">
      <c r="A41" s="2"/>
      <c r="B41" s="63"/>
      <c r="C41" s="63"/>
      <c r="D41" s="63"/>
      <c r="E41" s="63"/>
      <c r="F41" s="63"/>
      <c r="G41" s="10">
        <v>0</v>
      </c>
      <c r="H41" s="10">
        <v>0</v>
      </c>
      <c r="I41" s="10">
        <v>0</v>
      </c>
      <c r="J41" s="8">
        <f t="shared" si="1"/>
        <v>0</v>
      </c>
      <c r="K41" s="24">
        <f t="shared" si="0"/>
        <v>0</v>
      </c>
      <c r="L41" s="7">
        <v>0</v>
      </c>
    </row>
    <row r="42" spans="1:12" ht="18.75" customHeight="1">
      <c r="A42" s="2"/>
      <c r="B42" s="67" t="s">
        <v>47</v>
      </c>
      <c r="C42" s="67"/>
      <c r="D42" s="67"/>
      <c r="E42" s="67"/>
      <c r="F42" s="67"/>
      <c r="G42" s="9">
        <f>SUM(G27:G41)</f>
        <v>15</v>
      </c>
      <c r="H42" s="9">
        <f>SUM(H27:H41)</f>
        <v>28</v>
      </c>
      <c r="I42" s="9">
        <f>SUM(I27:I41)</f>
        <v>150715</v>
      </c>
      <c r="J42" s="8">
        <f>IFERROR(H42/L42,0)</f>
        <v>0</v>
      </c>
      <c r="K42" s="25"/>
      <c r="L42" s="26"/>
    </row>
    <row r="44" spans="1:12">
      <c r="A44" s="2"/>
      <c r="B44" s="2" t="s">
        <v>48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2"/>
      <c r="B45" s="2" t="s">
        <v>49</v>
      </c>
      <c r="C45" s="2"/>
      <c r="D45" s="2"/>
      <c r="E45" s="2"/>
      <c r="F45" s="2"/>
      <c r="G45" s="2"/>
      <c r="H45" s="2"/>
      <c r="I45" s="2"/>
      <c r="J45" s="2"/>
      <c r="K45" s="2"/>
      <c r="L45" s="2"/>
    </row>
  </sheetData>
  <sheetProtection algorithmName="SHA-512" hashValue="hE6B58nOeMYNvnwqZy4NE/4iMMe96IACHk6APsVOpHmN9YzfC1eDYgF+Rq8ZKH6W+UqVXe9nGdIIxsqt864hnQ==" saltValue="1137tc6qPl0woS3r0kSgxQ==" spinCount="100000" sheet="1" objects="1" scenarios="1" selectLockedCells="1"/>
  <mergeCells count="44">
    <mergeCell ref="K25:L25"/>
    <mergeCell ref="B24:F24"/>
    <mergeCell ref="I25:J25"/>
    <mergeCell ref="G24:H24"/>
    <mergeCell ref="B21:F21"/>
    <mergeCell ref="B22:F22"/>
    <mergeCell ref="B23:F23"/>
    <mergeCell ref="B2:F2"/>
    <mergeCell ref="B13:F13"/>
    <mergeCell ref="B3:F3"/>
    <mergeCell ref="B14:F14"/>
    <mergeCell ref="B15:F15"/>
    <mergeCell ref="B27:F27"/>
    <mergeCell ref="B4:F4"/>
    <mergeCell ref="B5:F5"/>
    <mergeCell ref="B6:F6"/>
    <mergeCell ref="B11:F11"/>
    <mergeCell ref="B12:F12"/>
    <mergeCell ref="B9:F9"/>
    <mergeCell ref="B7:F7"/>
    <mergeCell ref="B8:F8"/>
    <mergeCell ref="B20:F20"/>
    <mergeCell ref="B10:F10"/>
    <mergeCell ref="B26:F26"/>
    <mergeCell ref="B16:F16"/>
    <mergeCell ref="B17:F17"/>
    <mergeCell ref="B18:F18"/>
    <mergeCell ref="B19:F19"/>
    <mergeCell ref="B41:F41"/>
    <mergeCell ref="B32:F32"/>
    <mergeCell ref="G25:H25"/>
    <mergeCell ref="B42:F42"/>
    <mergeCell ref="B33:F33"/>
    <mergeCell ref="B34:F34"/>
    <mergeCell ref="B35:F35"/>
    <mergeCell ref="B36:F36"/>
    <mergeCell ref="B39:F39"/>
    <mergeCell ref="B37:F37"/>
    <mergeCell ref="B38:F38"/>
    <mergeCell ref="B28:F28"/>
    <mergeCell ref="B29:F29"/>
    <mergeCell ref="B30:F30"/>
    <mergeCell ref="B40:F40"/>
    <mergeCell ref="B31:F31"/>
  </mergeCells>
  <phoneticPr fontId="0" type="noConversion"/>
  <printOptions horizontalCentered="1"/>
  <pageMargins left="0" right="0" top="1" bottom="0.52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topLeftCell="A11" zoomScaleNormal="100" workbookViewId="0">
      <selection activeCell="H12" sqref="H12"/>
    </sheetView>
  </sheetViews>
  <sheetFormatPr defaultRowHeight="12.75"/>
  <cols>
    <col min="1" max="1" width="2.5703125" customWidth="1"/>
    <col min="5" max="5" width="11.5703125" customWidth="1"/>
    <col min="6" max="6" width="20.85546875" customWidth="1"/>
    <col min="7" max="8" width="14.140625" style="17" customWidth="1"/>
    <col min="9" max="12" width="12.7109375" customWidth="1"/>
    <col min="13" max="13" width="2.7109375" customWidth="1"/>
  </cols>
  <sheetData>
    <row r="1" spans="1:19" ht="13.5" customHeight="1">
      <c r="B1" s="60"/>
      <c r="C1" s="60"/>
      <c r="D1" s="60"/>
      <c r="E1" s="60"/>
      <c r="F1" s="60"/>
      <c r="G1" s="14"/>
      <c r="H1" s="14"/>
      <c r="I1" s="60"/>
    </row>
    <row r="2" spans="1:19" ht="24" customHeight="1">
      <c r="B2" s="80" t="s">
        <v>50</v>
      </c>
      <c r="C2" s="80"/>
      <c r="D2" s="80"/>
      <c r="E2" s="80"/>
      <c r="F2" s="80"/>
      <c r="G2" s="57" t="s">
        <v>12</v>
      </c>
      <c r="H2" s="57" t="s">
        <v>13</v>
      </c>
    </row>
    <row r="3" spans="1:19" ht="18.75" customHeight="1">
      <c r="B3" s="76" t="s">
        <v>51</v>
      </c>
      <c r="C3" s="76"/>
      <c r="D3" s="76"/>
      <c r="E3" s="76"/>
      <c r="F3" s="76"/>
      <c r="G3" s="15">
        <f>IF(ISERROR('Personal Income Plan - Sellers'!G8:G8*(100%-'Personal Income Plan - Sellers'!G9:G9)),0,'Personal Income Plan - Sellers'!G8:G8*(100%-'Personal Income Plan - Sellers'!G9:G9))</f>
        <v>40000</v>
      </c>
      <c r="H3" s="15">
        <f>IF(ISERROR('Personal Income Plan - Sellers'!H8:H8*(100%-'Personal Income Plan - Sellers'!H9:H9)),0,'Personal Income Plan - Sellers'!H8:H8*(100%-'Personal Income Plan - Sellers'!H9:H9))</f>
        <v>49000</v>
      </c>
      <c r="I3" s="1"/>
    </row>
    <row r="4" spans="1:19" ht="18.75" customHeight="1">
      <c r="B4" s="94" t="s">
        <v>52</v>
      </c>
      <c r="C4" s="95"/>
      <c r="D4" s="95"/>
      <c r="E4" s="95"/>
      <c r="F4" s="96"/>
      <c r="G4" s="16"/>
      <c r="H4" s="16">
        <v>214614</v>
      </c>
    </row>
    <row r="5" spans="1:19" ht="18.75" customHeight="1">
      <c r="B5" s="94" t="s">
        <v>53</v>
      </c>
      <c r="C5" s="95"/>
      <c r="D5" s="95"/>
      <c r="E5" s="95"/>
      <c r="F5" s="96"/>
      <c r="G5" s="18">
        <f>'Personal Income Plan - Sellers'!G6</f>
        <v>0.02</v>
      </c>
      <c r="H5" s="18">
        <f>'Personal Income Plan - Sellers'!H6</f>
        <v>0.02</v>
      </c>
    </row>
    <row r="6" spans="1:19" ht="18.75" customHeight="1">
      <c r="B6" s="76" t="s">
        <v>54</v>
      </c>
      <c r="C6" s="76"/>
      <c r="D6" s="76"/>
      <c r="E6" s="76"/>
      <c r="F6" s="76"/>
      <c r="G6" s="15">
        <f>G4*G5</f>
        <v>0</v>
      </c>
      <c r="H6" s="15">
        <f>H4*H5</f>
        <v>4292.28</v>
      </c>
      <c r="O6" s="2"/>
    </row>
    <row r="7" spans="1:19" ht="18.75" customHeight="1">
      <c r="B7" s="76" t="s">
        <v>55</v>
      </c>
      <c r="C7" s="76"/>
      <c r="D7" s="76"/>
      <c r="E7" s="76"/>
      <c r="F7" s="76"/>
      <c r="G7" s="36">
        <f>IF(ISERROR(G3/G6),0,G3/G6)</f>
        <v>0</v>
      </c>
      <c r="H7" s="36">
        <f>IF(ISERROR(H3/H6),0,H3/H6)</f>
        <v>11.415844259927125</v>
      </c>
      <c r="J7" s="11"/>
      <c r="N7" s="88"/>
      <c r="O7" s="88"/>
      <c r="R7" s="13"/>
      <c r="S7" s="12"/>
    </row>
    <row r="8" spans="1:19" ht="20.25" customHeight="1">
      <c r="B8" s="93" t="s">
        <v>56</v>
      </c>
      <c r="C8" s="93"/>
      <c r="D8" s="93"/>
      <c r="E8" s="93"/>
      <c r="F8" s="93"/>
      <c r="G8" s="20">
        <f>'Personal Income Plan - Sellers'!G3*'Personal Income Plan - Buyers'!G7</f>
        <v>0</v>
      </c>
      <c r="H8" s="20">
        <f>'Personal Income Plan - Sellers'!H3*'Personal Income Plan - Buyers'!H7</f>
        <v>2625644.1797832386</v>
      </c>
      <c r="I8" s="19"/>
    </row>
    <row r="9" spans="1:19" ht="20.25" customHeight="1">
      <c r="B9" s="92"/>
      <c r="C9" s="92"/>
      <c r="D9" s="92"/>
      <c r="E9" s="92"/>
      <c r="F9" s="92"/>
      <c r="G9" s="92"/>
      <c r="H9" s="92"/>
    </row>
    <row r="10" spans="1:19" ht="26.25" customHeight="1">
      <c r="B10" s="21"/>
      <c r="C10" s="22"/>
      <c r="D10" s="22"/>
      <c r="E10" s="22"/>
      <c r="F10" s="23"/>
      <c r="G10" s="65" t="s">
        <v>33</v>
      </c>
      <c r="H10" s="66"/>
      <c r="I10" s="84" t="s">
        <v>34</v>
      </c>
      <c r="J10" s="85"/>
      <c r="K10" s="84" t="s">
        <v>35</v>
      </c>
      <c r="L10" s="85"/>
    </row>
    <row r="11" spans="1:19" ht="46.5" customHeight="1">
      <c r="B11" s="77" t="s">
        <v>36</v>
      </c>
      <c r="C11" s="77"/>
      <c r="D11" s="77"/>
      <c r="E11" s="77"/>
      <c r="F11" s="77"/>
      <c r="G11" s="6" t="s">
        <v>37</v>
      </c>
      <c r="H11" s="6" t="s">
        <v>38</v>
      </c>
      <c r="I11" s="6" t="s">
        <v>37</v>
      </c>
      <c r="J11" s="6" t="s">
        <v>38</v>
      </c>
      <c r="K11" s="6" t="s">
        <v>37</v>
      </c>
      <c r="L11" s="6" t="s">
        <v>38</v>
      </c>
    </row>
    <row r="12" spans="1:19" ht="18.75" customHeight="1">
      <c r="A12">
        <v>1</v>
      </c>
      <c r="B12" s="64" t="s">
        <v>57</v>
      </c>
      <c r="C12" s="75"/>
      <c r="D12" s="75"/>
      <c r="E12" s="75"/>
      <c r="F12" s="75"/>
      <c r="G12" s="10"/>
      <c r="H12" s="10">
        <v>5</v>
      </c>
      <c r="I12" s="10">
        <v>200</v>
      </c>
      <c r="J12" s="8">
        <f>IFERROR(H12/L12,0)</f>
        <v>166.66666666666669</v>
      </c>
      <c r="K12" s="24">
        <f>IFERROR(G12/I12,0)</f>
        <v>0</v>
      </c>
      <c r="L12" s="7">
        <v>0.03</v>
      </c>
    </row>
    <row r="13" spans="1:19" ht="18.75" customHeight="1">
      <c r="A13">
        <v>2</v>
      </c>
      <c r="B13" s="64" t="s">
        <v>58</v>
      </c>
      <c r="C13" s="64"/>
      <c r="D13" s="64"/>
      <c r="E13" s="64"/>
      <c r="F13" s="64"/>
      <c r="G13" s="10"/>
      <c r="H13" s="10">
        <v>3</v>
      </c>
      <c r="I13" s="10">
        <v>500</v>
      </c>
      <c r="J13" s="8">
        <f>IFERROR(H13/L13,0)</f>
        <v>100</v>
      </c>
      <c r="K13" s="24">
        <f t="shared" ref="K13:K26" si="0">IFERROR(G13/I13,0)</f>
        <v>0</v>
      </c>
      <c r="L13" s="7">
        <v>0.03</v>
      </c>
    </row>
    <row r="14" spans="1:19" ht="18.75" customHeight="1">
      <c r="A14">
        <v>3</v>
      </c>
      <c r="B14" s="64" t="s">
        <v>59</v>
      </c>
      <c r="C14" s="64"/>
      <c r="D14" s="64"/>
      <c r="E14" s="64"/>
      <c r="F14" s="64"/>
      <c r="G14" s="10"/>
      <c r="H14" s="10">
        <v>4</v>
      </c>
      <c r="I14" s="10">
        <v>200000</v>
      </c>
      <c r="J14" s="8">
        <f t="shared" ref="J14:J26" si="1">IFERROR(H14/L14,0)</f>
        <v>80000</v>
      </c>
      <c r="K14" s="34">
        <f t="shared" si="0"/>
        <v>0</v>
      </c>
      <c r="L14" s="35">
        <v>5.0000000000000002E-5</v>
      </c>
    </row>
    <row r="15" spans="1:19" ht="18.75" customHeight="1">
      <c r="A15">
        <v>4</v>
      </c>
      <c r="B15" s="64" t="s">
        <v>60</v>
      </c>
      <c r="C15" s="64"/>
      <c r="D15" s="64"/>
      <c r="E15" s="64"/>
      <c r="F15" s="64"/>
      <c r="G15" s="10"/>
      <c r="H15" s="10">
        <v>9</v>
      </c>
      <c r="I15" s="10">
        <v>100</v>
      </c>
      <c r="J15" s="8">
        <v>150</v>
      </c>
      <c r="K15" s="24">
        <f t="shared" si="0"/>
        <v>0</v>
      </c>
      <c r="L15" s="7">
        <v>0.15</v>
      </c>
    </row>
    <row r="16" spans="1:19" ht="18.75" customHeight="1">
      <c r="A16">
        <v>5</v>
      </c>
      <c r="B16" s="64" t="s">
        <v>61</v>
      </c>
      <c r="C16" s="64"/>
      <c r="D16" s="64"/>
      <c r="E16" s="64"/>
      <c r="F16" s="64"/>
      <c r="G16" s="10">
        <v>1</v>
      </c>
      <c r="H16" s="10">
        <v>5</v>
      </c>
      <c r="I16" s="10">
        <v>85</v>
      </c>
      <c r="J16" s="8">
        <f t="shared" si="1"/>
        <v>83.333333333333343</v>
      </c>
      <c r="K16" s="24">
        <f t="shared" si="0"/>
        <v>1.1764705882352941E-2</v>
      </c>
      <c r="L16" s="7">
        <v>0.06</v>
      </c>
    </row>
    <row r="17" spans="1:12" ht="18.75" customHeight="1">
      <c r="A17">
        <v>6</v>
      </c>
      <c r="B17" s="64" t="s">
        <v>62</v>
      </c>
      <c r="C17" s="64"/>
      <c r="D17" s="64"/>
      <c r="E17" s="64"/>
      <c r="F17" s="64"/>
      <c r="G17" s="10">
        <v>5</v>
      </c>
      <c r="H17" s="10">
        <v>8</v>
      </c>
      <c r="I17" s="10">
        <v>7</v>
      </c>
      <c r="J17" s="8">
        <v>6</v>
      </c>
      <c r="K17" s="24">
        <f t="shared" si="0"/>
        <v>0.7142857142857143</v>
      </c>
      <c r="L17" s="7">
        <v>0.7</v>
      </c>
    </row>
    <row r="18" spans="1:12" ht="18.75" customHeight="1">
      <c r="A18">
        <v>7</v>
      </c>
      <c r="B18" s="89" t="s">
        <v>63</v>
      </c>
      <c r="C18" s="90"/>
      <c r="D18" s="90"/>
      <c r="E18" s="90"/>
      <c r="F18" s="91"/>
      <c r="G18" s="44">
        <v>0</v>
      </c>
      <c r="H18" s="44">
        <v>0</v>
      </c>
      <c r="I18" s="44">
        <v>0</v>
      </c>
      <c r="J18" s="45">
        <f t="shared" si="1"/>
        <v>0</v>
      </c>
      <c r="K18" s="46">
        <f t="shared" si="0"/>
        <v>0</v>
      </c>
      <c r="L18" s="47">
        <v>0</v>
      </c>
    </row>
    <row r="19" spans="1:12" ht="18.75" customHeight="1">
      <c r="A19">
        <v>8</v>
      </c>
      <c r="B19" s="68" t="s">
        <v>64</v>
      </c>
      <c r="C19" s="69"/>
      <c r="D19" s="69"/>
      <c r="E19" s="69"/>
      <c r="F19" s="70"/>
      <c r="G19" s="10">
        <v>3</v>
      </c>
      <c r="H19" s="10">
        <v>2</v>
      </c>
      <c r="I19" s="10">
        <v>70</v>
      </c>
      <c r="J19" s="8">
        <f t="shared" si="1"/>
        <v>28.571428571428569</v>
      </c>
      <c r="K19" s="24">
        <f t="shared" si="0"/>
        <v>4.2857142857142858E-2</v>
      </c>
      <c r="L19" s="7">
        <v>7.0000000000000007E-2</v>
      </c>
    </row>
    <row r="20" spans="1:12" ht="18.75" customHeight="1">
      <c r="B20" s="68"/>
      <c r="C20" s="69"/>
      <c r="D20" s="69"/>
      <c r="E20" s="69"/>
      <c r="F20" s="70"/>
      <c r="G20" s="10">
        <v>0</v>
      </c>
      <c r="H20" s="10">
        <v>0</v>
      </c>
      <c r="I20" s="10">
        <v>0</v>
      </c>
      <c r="J20" s="8">
        <f t="shared" si="1"/>
        <v>0</v>
      </c>
      <c r="K20" s="24">
        <f t="shared" si="0"/>
        <v>0</v>
      </c>
      <c r="L20" s="7">
        <v>0</v>
      </c>
    </row>
    <row r="21" spans="1:12" ht="18.75" customHeight="1">
      <c r="B21" s="68"/>
      <c r="C21" s="69"/>
      <c r="D21" s="69"/>
      <c r="E21" s="69"/>
      <c r="F21" s="70"/>
      <c r="G21" s="10">
        <v>0</v>
      </c>
      <c r="H21" s="10">
        <v>0</v>
      </c>
      <c r="I21" s="10">
        <v>0</v>
      </c>
      <c r="J21" s="8">
        <f t="shared" si="1"/>
        <v>0</v>
      </c>
      <c r="K21" s="24">
        <f t="shared" si="0"/>
        <v>0</v>
      </c>
      <c r="L21" s="7">
        <v>0</v>
      </c>
    </row>
    <row r="22" spans="1:12" ht="18.75" customHeight="1">
      <c r="B22" s="71"/>
      <c r="C22" s="72"/>
      <c r="D22" s="72"/>
      <c r="E22" s="72"/>
      <c r="F22" s="73"/>
      <c r="G22" s="10">
        <v>0</v>
      </c>
      <c r="H22" s="10">
        <v>0</v>
      </c>
      <c r="I22" s="10">
        <v>0</v>
      </c>
      <c r="J22" s="8">
        <f t="shared" si="1"/>
        <v>0</v>
      </c>
      <c r="K22" s="24">
        <f t="shared" si="0"/>
        <v>0</v>
      </c>
      <c r="L22" s="7">
        <v>0</v>
      </c>
    </row>
    <row r="23" spans="1:12" ht="18.75" customHeight="1">
      <c r="B23" s="71"/>
      <c r="C23" s="72"/>
      <c r="D23" s="72"/>
      <c r="E23" s="72"/>
      <c r="F23" s="73"/>
      <c r="G23" s="10">
        <v>0</v>
      </c>
      <c r="H23" s="10">
        <v>0</v>
      </c>
      <c r="I23" s="10">
        <v>0</v>
      </c>
      <c r="J23" s="8">
        <f t="shared" si="1"/>
        <v>0</v>
      </c>
      <c r="K23" s="24">
        <f t="shared" si="0"/>
        <v>0</v>
      </c>
      <c r="L23" s="7">
        <v>0</v>
      </c>
    </row>
    <row r="24" spans="1:12" ht="18.75" customHeight="1">
      <c r="B24" s="71"/>
      <c r="C24" s="72"/>
      <c r="D24" s="72"/>
      <c r="E24" s="72"/>
      <c r="F24" s="73"/>
      <c r="G24" s="10">
        <v>0</v>
      </c>
      <c r="H24" s="10">
        <v>0</v>
      </c>
      <c r="I24" s="10">
        <v>0</v>
      </c>
      <c r="J24" s="8">
        <f t="shared" si="1"/>
        <v>0</v>
      </c>
      <c r="K24" s="24">
        <f t="shared" si="0"/>
        <v>0</v>
      </c>
      <c r="L24" s="7">
        <v>0</v>
      </c>
    </row>
    <row r="25" spans="1:12" ht="18.75" customHeight="1">
      <c r="B25" s="74"/>
      <c r="C25" s="74"/>
      <c r="D25" s="74"/>
      <c r="E25" s="74"/>
      <c r="F25" s="74"/>
      <c r="G25" s="10">
        <v>0</v>
      </c>
      <c r="H25" s="10">
        <v>0</v>
      </c>
      <c r="I25" s="10">
        <v>0</v>
      </c>
      <c r="J25" s="8">
        <f t="shared" si="1"/>
        <v>0</v>
      </c>
      <c r="K25" s="24">
        <f t="shared" si="0"/>
        <v>0</v>
      </c>
      <c r="L25" s="7">
        <v>0</v>
      </c>
    </row>
    <row r="26" spans="1:12" ht="18.75" customHeight="1">
      <c r="B26" s="63"/>
      <c r="C26" s="63"/>
      <c r="D26" s="63"/>
      <c r="E26" s="63"/>
      <c r="F26" s="63"/>
      <c r="G26" s="10">
        <v>0</v>
      </c>
      <c r="H26" s="10">
        <v>0</v>
      </c>
      <c r="I26" s="10">
        <v>0</v>
      </c>
      <c r="J26" s="8">
        <f t="shared" si="1"/>
        <v>0</v>
      </c>
      <c r="K26" s="24">
        <f t="shared" si="0"/>
        <v>0</v>
      </c>
      <c r="L26" s="7">
        <v>0</v>
      </c>
    </row>
    <row r="27" spans="1:12" ht="18.75" customHeight="1">
      <c r="B27" s="67" t="s">
        <v>47</v>
      </c>
      <c r="C27" s="67"/>
      <c r="D27" s="67"/>
      <c r="E27" s="67"/>
      <c r="F27" s="67"/>
      <c r="G27" s="9">
        <f>SUM(G12:G26)</f>
        <v>9</v>
      </c>
      <c r="H27" s="9">
        <f>SUM(H12:H26)</f>
        <v>36</v>
      </c>
      <c r="I27" s="9">
        <f>SUM(I12:I26)</f>
        <v>200962</v>
      </c>
      <c r="J27" s="8">
        <f>IFERROR(H27/L27,0)</f>
        <v>0</v>
      </c>
      <c r="K27" s="25"/>
      <c r="L27" s="26"/>
    </row>
    <row r="28" spans="1:12">
      <c r="G28"/>
      <c r="H28"/>
    </row>
    <row r="29" spans="1:12">
      <c r="B29" s="2" t="s">
        <v>48</v>
      </c>
      <c r="G29"/>
      <c r="H29"/>
    </row>
    <row r="30" spans="1:12">
      <c r="B30" s="2" t="s">
        <v>49</v>
      </c>
      <c r="G30"/>
      <c r="H30"/>
    </row>
    <row r="31" spans="1:12" ht="12.75" customHeight="1">
      <c r="G31"/>
      <c r="H31"/>
    </row>
    <row r="32" spans="1:12" ht="12.75" customHeight="1">
      <c r="G32"/>
      <c r="H32"/>
    </row>
    <row r="33" spans="7:10" ht="12.75" customHeight="1">
      <c r="G33"/>
      <c r="H33"/>
    </row>
    <row r="34" spans="7:10" ht="12.75" customHeight="1">
      <c r="G34"/>
      <c r="H34"/>
    </row>
    <row r="35" spans="7:10" ht="12.75" customHeight="1">
      <c r="G35"/>
      <c r="H35"/>
      <c r="J35" s="11"/>
    </row>
    <row r="36" spans="7:10" ht="12.75" customHeight="1">
      <c r="G36"/>
      <c r="H36"/>
    </row>
    <row r="37" spans="7:10" ht="12.75" customHeight="1">
      <c r="G37"/>
      <c r="H37"/>
    </row>
    <row r="38" spans="7:10" ht="12.75" customHeight="1">
      <c r="G38"/>
      <c r="H38"/>
    </row>
    <row r="39" spans="7:10" ht="12.75" customHeight="1">
      <c r="G39"/>
      <c r="H39"/>
    </row>
    <row r="40" spans="7:10" ht="12.75" customHeight="1">
      <c r="G40"/>
      <c r="H40"/>
    </row>
    <row r="41" spans="7:10" ht="12.75" customHeight="1">
      <c r="G41"/>
      <c r="H41"/>
    </row>
    <row r="42" spans="7:10" ht="12.75" customHeight="1">
      <c r="G42"/>
      <c r="H42"/>
    </row>
    <row r="43" spans="7:10" ht="12.75" customHeight="1">
      <c r="G43"/>
      <c r="H43"/>
    </row>
  </sheetData>
  <sheetProtection algorithmName="SHA-512" hashValue="4kAlSQbq8EUk/niRXHQLze243XOKp+MuNOKUWMkiCpRHTDAfRclQvwdMg4oaTaKqbEs6BAp0dPv6Hfd5WiI3vA==" saltValue="ksvOXUTkI5n9BpMLxnfxVg==" spinCount="100000" sheet="1" objects="1" scenarios="1" selectLockedCells="1"/>
  <mergeCells count="30">
    <mergeCell ref="B27:F27"/>
    <mergeCell ref="B2:F2"/>
    <mergeCell ref="B16:F16"/>
    <mergeCell ref="B8:F8"/>
    <mergeCell ref="B3:F3"/>
    <mergeCell ref="B6:F6"/>
    <mergeCell ref="B7:F7"/>
    <mergeCell ref="B4:F4"/>
    <mergeCell ref="B5:F5"/>
    <mergeCell ref="B9:F9"/>
    <mergeCell ref="B26:F26"/>
    <mergeCell ref="B14:F14"/>
    <mergeCell ref="B15:F15"/>
    <mergeCell ref="B12:F12"/>
    <mergeCell ref="B13:F13"/>
    <mergeCell ref="B23:F23"/>
    <mergeCell ref="B24:F24"/>
    <mergeCell ref="B25:F25"/>
    <mergeCell ref="N7:O7"/>
    <mergeCell ref="B17:F17"/>
    <mergeCell ref="B18:F18"/>
    <mergeCell ref="B21:F21"/>
    <mergeCell ref="B22:F22"/>
    <mergeCell ref="B19:F19"/>
    <mergeCell ref="B20:F20"/>
    <mergeCell ref="G10:H10"/>
    <mergeCell ref="I10:J10"/>
    <mergeCell ref="K10:L10"/>
    <mergeCell ref="G9:H9"/>
    <mergeCell ref="B11:F11"/>
  </mergeCells>
  <phoneticPr fontId="0" type="noConversion"/>
  <printOptions horizontalCentered="1" verticalCentered="1"/>
  <pageMargins left="0" right="0" top="0.54" bottom="0.44" header="0.5" footer="0.5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44"/>
  <sheetViews>
    <sheetView tabSelected="1" zoomScaleNormal="100" workbookViewId="0">
      <selection activeCell="G15" sqref="G15:H15"/>
    </sheetView>
  </sheetViews>
  <sheetFormatPr defaultRowHeight="12.75"/>
  <cols>
    <col min="1" max="1" width="5.5703125" style="27" customWidth="1"/>
    <col min="2" max="2" width="14.140625" style="27" customWidth="1"/>
    <col min="3" max="10" width="9.140625" style="27"/>
    <col min="11" max="11" width="10.5703125" style="27" customWidth="1"/>
    <col min="12" max="12" width="4.28515625" style="27" customWidth="1"/>
    <col min="13" max="16384" width="9.140625" style="27"/>
  </cols>
  <sheetData>
    <row r="2" spans="2:11">
      <c r="B2" s="2"/>
      <c r="C2" s="2"/>
      <c r="D2" s="2"/>
      <c r="E2" s="108"/>
      <c r="F2" s="108"/>
      <c r="G2" s="108"/>
      <c r="H2" s="2"/>
      <c r="I2" s="2"/>
      <c r="J2" s="2"/>
      <c r="K2" s="2"/>
    </row>
    <row r="3" spans="2:11">
      <c r="B3" s="2"/>
      <c r="C3" s="2"/>
      <c r="D3" s="2"/>
      <c r="E3" s="108"/>
      <c r="F3" s="108"/>
      <c r="G3" s="108"/>
      <c r="H3" s="2"/>
      <c r="I3" s="2"/>
      <c r="J3" s="2"/>
      <c r="K3" s="2"/>
    </row>
    <row r="4" spans="2:11">
      <c r="B4" s="2"/>
      <c r="C4" s="2"/>
      <c r="D4" s="2"/>
      <c r="E4" s="108"/>
      <c r="F4" s="108"/>
      <c r="G4" s="108"/>
      <c r="H4" s="2"/>
      <c r="I4" s="2"/>
      <c r="J4" s="2"/>
      <c r="K4" s="2"/>
    </row>
    <row r="6" spans="2:11" ht="18.75" customHeight="1">
      <c r="B6" s="28" t="s">
        <v>65</v>
      </c>
      <c r="C6" s="97"/>
      <c r="D6" s="98"/>
      <c r="E6" s="98"/>
      <c r="F6" s="98"/>
      <c r="G6" s="2"/>
      <c r="H6" s="2"/>
      <c r="I6" s="2"/>
      <c r="J6" s="2"/>
      <c r="K6" s="2"/>
    </row>
    <row r="7" spans="2:11" ht="15.75"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2:11" ht="15.75">
      <c r="B8" s="59"/>
      <c r="C8" s="2"/>
      <c r="D8" s="2"/>
      <c r="E8" s="2"/>
      <c r="F8" s="2"/>
      <c r="G8" s="2"/>
      <c r="H8" s="2"/>
      <c r="I8" s="2"/>
      <c r="J8" s="2"/>
      <c r="K8" s="2"/>
    </row>
    <row r="9" spans="2:11" ht="14.25">
      <c r="B9" s="104" t="s">
        <v>66</v>
      </c>
      <c r="C9" s="104"/>
      <c r="D9" s="104"/>
      <c r="E9" s="104"/>
      <c r="F9" s="104"/>
      <c r="G9" s="104"/>
      <c r="H9" s="104"/>
      <c r="I9" s="104"/>
      <c r="J9" s="104"/>
      <c r="K9" s="104"/>
    </row>
    <row r="10" spans="2:11" ht="14.25">
      <c r="B10" s="60"/>
      <c r="C10" s="2"/>
      <c r="D10" s="2"/>
      <c r="E10" s="2"/>
      <c r="F10" s="2"/>
      <c r="G10" s="2"/>
      <c r="H10" s="2"/>
      <c r="I10" s="2"/>
      <c r="J10" s="2"/>
      <c r="K10" s="2"/>
    </row>
    <row r="11" spans="2:11" ht="14.25">
      <c r="B11" s="105" t="s">
        <v>67</v>
      </c>
      <c r="C11" s="105"/>
      <c r="D11" s="105"/>
      <c r="E11" s="105"/>
      <c r="F11" s="37" t="s">
        <v>68</v>
      </c>
      <c r="G11" s="37"/>
      <c r="H11" s="38"/>
      <c r="I11" s="38"/>
      <c r="J11" s="101">
        <f>'Personal Income Plan - Sellers'!H10</f>
        <v>21000</v>
      </c>
      <c r="K11" s="102"/>
    </row>
    <row r="12" spans="2:11" ht="14.25">
      <c r="B12" s="37"/>
      <c r="C12" s="38"/>
      <c r="D12" s="38"/>
      <c r="E12" s="38"/>
      <c r="F12" s="38"/>
      <c r="G12" s="38"/>
      <c r="H12" s="38"/>
      <c r="I12" s="38"/>
      <c r="J12" s="39"/>
      <c r="K12" s="39"/>
    </row>
    <row r="13" spans="2:11" ht="14.25">
      <c r="B13" s="105" t="s">
        <v>69</v>
      </c>
      <c r="C13" s="105"/>
      <c r="D13" s="105"/>
      <c r="E13" s="105"/>
      <c r="F13" s="37" t="s">
        <v>70</v>
      </c>
      <c r="G13" s="37"/>
      <c r="H13" s="38"/>
      <c r="I13" s="38"/>
      <c r="J13" s="101">
        <f>'Personal Income Plan - Buyers'!H3</f>
        <v>49000</v>
      </c>
      <c r="K13" s="102"/>
    </row>
    <row r="14" spans="2:11" ht="14.25">
      <c r="B14" s="37"/>
      <c r="C14" s="38"/>
      <c r="D14" s="38"/>
      <c r="E14" s="38"/>
      <c r="F14" s="38"/>
      <c r="G14" s="38"/>
      <c r="H14" s="38"/>
      <c r="I14" s="38"/>
      <c r="J14" s="39"/>
      <c r="K14" s="29"/>
    </row>
    <row r="15" spans="2:11" ht="14.25">
      <c r="B15" s="105" t="s">
        <v>71</v>
      </c>
      <c r="C15" s="105"/>
      <c r="D15" s="105"/>
      <c r="E15" s="105"/>
      <c r="F15" s="62" t="s">
        <v>72</v>
      </c>
      <c r="G15" s="106"/>
      <c r="H15" s="107"/>
      <c r="I15" s="38"/>
      <c r="J15" s="39"/>
      <c r="K15" s="39"/>
    </row>
    <row r="16" spans="2:11" ht="14.25">
      <c r="B16" s="61"/>
      <c r="C16" s="61"/>
      <c r="D16" s="61"/>
      <c r="E16" s="61"/>
      <c r="F16" s="62"/>
      <c r="G16" s="30"/>
      <c r="H16" s="30"/>
      <c r="I16" s="38"/>
      <c r="J16" s="39"/>
      <c r="K16" s="39"/>
    </row>
    <row r="17" spans="2:11" ht="14.25">
      <c r="B17" s="61" t="s">
        <v>73</v>
      </c>
      <c r="C17" s="61"/>
      <c r="D17" s="61"/>
      <c r="E17" s="61"/>
      <c r="F17" s="62"/>
      <c r="G17" s="106">
        <f>(J11+J13)*5%</f>
        <v>3500</v>
      </c>
      <c r="H17" s="107"/>
      <c r="I17" s="38"/>
      <c r="J17" s="39"/>
      <c r="K17" s="39"/>
    </row>
    <row r="18" spans="2:11" ht="14.25">
      <c r="B18" s="37"/>
      <c r="C18" s="38"/>
      <c r="D18" s="38"/>
      <c r="E18" s="38"/>
      <c r="F18" s="38"/>
      <c r="G18" s="31"/>
      <c r="H18" s="40"/>
      <c r="I18" s="38"/>
      <c r="J18" s="39"/>
      <c r="K18" s="39"/>
    </row>
    <row r="19" spans="2:11" ht="14.25">
      <c r="B19" s="37" t="s">
        <v>74</v>
      </c>
      <c r="C19" s="38"/>
      <c r="D19" s="38"/>
      <c r="E19" s="38"/>
      <c r="F19" s="62" t="s">
        <v>72</v>
      </c>
      <c r="G19" s="106">
        <v>3600</v>
      </c>
      <c r="H19" s="107"/>
      <c r="I19" s="38"/>
      <c r="J19" s="39"/>
      <c r="K19" s="39"/>
    </row>
    <row r="20" spans="2:11" ht="14.25">
      <c r="B20" s="37"/>
      <c r="C20" s="38"/>
      <c r="D20" s="38"/>
      <c r="E20" s="38"/>
      <c r="F20" s="38"/>
      <c r="G20" s="38"/>
      <c r="H20" s="38"/>
      <c r="I20" s="38"/>
      <c r="J20" s="39"/>
      <c r="K20" s="39"/>
    </row>
    <row r="21" spans="2:11" ht="14.25">
      <c r="B21" s="109" t="s">
        <v>75</v>
      </c>
      <c r="C21" s="109"/>
      <c r="D21" s="109"/>
      <c r="E21" s="109"/>
      <c r="F21" s="109"/>
      <c r="G21" s="38"/>
      <c r="H21" s="60" t="s">
        <v>76</v>
      </c>
      <c r="I21" s="38"/>
      <c r="J21" s="101">
        <f>(J11+J13)-G15-G17-G19</f>
        <v>62900</v>
      </c>
      <c r="K21" s="102"/>
    </row>
    <row r="22" spans="2:11" ht="14.25">
      <c r="B22" s="37"/>
      <c r="C22" s="38"/>
      <c r="D22" s="38"/>
      <c r="E22" s="38"/>
      <c r="F22" s="38"/>
      <c r="G22" s="38"/>
      <c r="H22" s="38"/>
      <c r="I22" s="38"/>
      <c r="J22" s="41"/>
      <c r="K22" s="41"/>
    </row>
    <row r="23" spans="2:11" ht="14.25">
      <c r="B23" s="37"/>
      <c r="C23" s="38"/>
      <c r="D23" s="38"/>
      <c r="E23" s="38"/>
      <c r="F23" s="38"/>
      <c r="G23" s="38"/>
      <c r="H23" s="38"/>
      <c r="I23" s="38"/>
      <c r="J23" s="41"/>
      <c r="K23" s="41"/>
    </row>
    <row r="24" spans="2:11" ht="14.25">
      <c r="B24" s="37"/>
      <c r="C24" s="38"/>
      <c r="D24" s="38"/>
      <c r="E24" s="38"/>
      <c r="F24" s="38"/>
      <c r="G24" s="38"/>
      <c r="H24" s="38"/>
      <c r="I24" s="38"/>
      <c r="J24" s="41"/>
      <c r="K24" s="41"/>
    </row>
    <row r="25" spans="2:11" ht="14.25">
      <c r="B25" s="104" t="s">
        <v>77</v>
      </c>
      <c r="C25" s="104"/>
      <c r="D25" s="104"/>
      <c r="E25" s="104"/>
      <c r="F25" s="104"/>
      <c r="G25" s="104"/>
      <c r="H25" s="104"/>
      <c r="I25" s="104"/>
      <c r="J25" s="104"/>
      <c r="K25" s="104"/>
    </row>
    <row r="26" spans="2:11" ht="14.25">
      <c r="B26" s="37"/>
      <c r="C26" s="38"/>
      <c r="D26" s="38"/>
      <c r="E26" s="38"/>
      <c r="F26" s="38"/>
      <c r="G26" s="38"/>
      <c r="H26" s="38"/>
      <c r="I26" s="38"/>
      <c r="J26" s="38"/>
      <c r="K26" s="38"/>
    </row>
    <row r="27" spans="2:11" ht="14.25">
      <c r="B27" s="105" t="s">
        <v>78</v>
      </c>
      <c r="C27" s="105"/>
      <c r="D27" s="105"/>
      <c r="E27" s="105"/>
      <c r="F27" s="105"/>
      <c r="G27" s="105"/>
      <c r="H27" s="37"/>
      <c r="I27" s="38"/>
      <c r="J27" s="99">
        <f>'Personal Income Plan - Sellers'!H23</f>
        <v>1.2385288636202789</v>
      </c>
      <c r="K27" s="100"/>
    </row>
    <row r="28" spans="2:11" ht="14.25">
      <c r="B28" s="105" t="s">
        <v>79</v>
      </c>
      <c r="C28" s="105"/>
      <c r="D28" s="105"/>
      <c r="E28" s="105"/>
      <c r="F28" s="105"/>
      <c r="G28" s="105"/>
      <c r="H28" s="37"/>
      <c r="I28" s="38"/>
      <c r="J28" s="99">
        <f>'Personal Income Plan - Sellers'!H14</f>
        <v>4.9541154544811157</v>
      </c>
      <c r="K28" s="100"/>
    </row>
    <row r="29" spans="2:11" ht="14.25">
      <c r="B29" s="105" t="s">
        <v>80</v>
      </c>
      <c r="C29" s="105"/>
      <c r="D29" s="105"/>
      <c r="E29" s="105"/>
      <c r="F29" s="105"/>
      <c r="G29" s="105"/>
      <c r="H29" s="37"/>
      <c r="I29" s="38"/>
      <c r="J29" s="101">
        <f>'Personal Income Plan - Sellers'!H19</f>
        <v>1139446.5545306567</v>
      </c>
      <c r="K29" s="102"/>
    </row>
    <row r="30" spans="2:11" ht="14.25">
      <c r="B30" s="37"/>
      <c r="C30" s="38"/>
      <c r="D30" s="38"/>
      <c r="E30" s="38"/>
      <c r="F30" s="38"/>
      <c r="G30" s="38"/>
      <c r="H30" s="37"/>
      <c r="I30" s="38"/>
      <c r="J30" s="41"/>
      <c r="K30" s="41"/>
    </row>
    <row r="31" spans="2:11" ht="14.25">
      <c r="B31" s="105" t="s">
        <v>81</v>
      </c>
      <c r="C31" s="105"/>
      <c r="D31" s="105"/>
      <c r="E31" s="105"/>
      <c r="F31" s="105"/>
      <c r="G31" s="105"/>
      <c r="H31" s="37"/>
      <c r="I31" s="38"/>
      <c r="J31" s="99">
        <f>'Personal Income Plan - Buyers'!H7</f>
        <v>11.415844259927125</v>
      </c>
      <c r="K31" s="100"/>
    </row>
    <row r="32" spans="2:11" ht="14.25">
      <c r="B32" s="105" t="s">
        <v>82</v>
      </c>
      <c r="C32" s="105"/>
      <c r="D32" s="105"/>
      <c r="E32" s="105"/>
      <c r="F32" s="105"/>
      <c r="G32" s="105"/>
      <c r="H32" s="37"/>
      <c r="I32" s="38"/>
      <c r="J32" s="101">
        <f>'Personal Income Plan - Sellers'!H3*'Personal Income Plan - Buyers'!H7</f>
        <v>2625644.1797832386</v>
      </c>
      <c r="K32" s="102"/>
    </row>
    <row r="33" spans="2:11" ht="14.25">
      <c r="B33" s="37"/>
      <c r="C33" s="38"/>
      <c r="D33" s="38"/>
      <c r="E33" s="38"/>
      <c r="F33" s="38"/>
      <c r="G33" s="38"/>
      <c r="H33" s="37"/>
      <c r="I33" s="38"/>
      <c r="J33" s="38"/>
      <c r="K33" s="38"/>
    </row>
    <row r="34" spans="2:11" ht="14.25">
      <c r="B34" s="37"/>
      <c r="C34" s="2"/>
      <c r="D34" s="2"/>
      <c r="E34" s="2"/>
      <c r="F34" s="2"/>
      <c r="G34" s="2"/>
      <c r="H34" s="2"/>
      <c r="I34" s="2"/>
      <c r="J34" s="2"/>
      <c r="K34" s="2"/>
    </row>
    <row r="35" spans="2:11" ht="14.25">
      <c r="B35" s="37"/>
      <c r="C35" s="2"/>
      <c r="D35" s="2"/>
      <c r="E35" s="2"/>
      <c r="F35" s="2"/>
      <c r="G35" s="2"/>
      <c r="H35" s="2"/>
      <c r="I35" s="2"/>
      <c r="J35" s="2"/>
      <c r="K35" s="2"/>
    </row>
    <row r="36" spans="2:11" ht="14.25">
      <c r="B36" s="37"/>
      <c r="C36" s="2"/>
      <c r="D36" s="2"/>
      <c r="E36" s="2"/>
      <c r="F36" s="2"/>
      <c r="G36" s="2"/>
      <c r="H36" s="2"/>
      <c r="I36" s="2"/>
      <c r="J36" s="2"/>
      <c r="K36" s="2"/>
    </row>
    <row r="37" spans="2:11" ht="14.25">
      <c r="B37" s="37"/>
      <c r="C37" s="2"/>
      <c r="D37" s="2"/>
      <c r="E37" s="2"/>
      <c r="F37" s="2"/>
      <c r="G37" s="2"/>
      <c r="H37" s="2"/>
      <c r="I37" s="2"/>
      <c r="J37" s="2"/>
      <c r="K37" s="2"/>
    </row>
    <row r="38" spans="2:11" ht="14.25">
      <c r="B38" s="37"/>
      <c r="C38" s="2"/>
      <c r="D38" s="2"/>
      <c r="E38" s="2"/>
      <c r="F38" s="2"/>
      <c r="G38" s="2"/>
      <c r="H38" s="2"/>
      <c r="I38" s="2"/>
      <c r="J38" s="2"/>
      <c r="K38" s="2"/>
    </row>
    <row r="39" spans="2:11" ht="14.25">
      <c r="B39" s="37"/>
      <c r="C39" s="2"/>
      <c r="D39" s="2"/>
      <c r="E39" s="2"/>
      <c r="F39" s="2"/>
      <c r="G39" s="2"/>
      <c r="H39" s="2"/>
      <c r="I39" s="2"/>
      <c r="J39" s="2"/>
      <c r="K39" s="2"/>
    </row>
    <row r="40" spans="2:11" ht="14.25">
      <c r="B40" s="37"/>
      <c r="C40" s="2"/>
      <c r="D40" s="2"/>
      <c r="E40" s="2"/>
      <c r="F40" s="2"/>
      <c r="G40" s="2"/>
      <c r="H40" s="2"/>
      <c r="I40" s="2"/>
      <c r="J40" s="2"/>
      <c r="K40" s="2"/>
    </row>
    <row r="41" spans="2:11" ht="14.25">
      <c r="B41" s="37"/>
      <c r="C41" s="2"/>
      <c r="D41" s="2"/>
      <c r="E41" s="2"/>
      <c r="F41" s="2"/>
      <c r="G41" s="2"/>
      <c r="H41" s="2"/>
      <c r="I41" s="2"/>
      <c r="J41" s="2"/>
      <c r="K41" s="2"/>
    </row>
    <row r="42" spans="2:11" ht="14.25">
      <c r="B42" s="37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32"/>
      <c r="C43" s="42"/>
      <c r="D43" s="2"/>
      <c r="E43" s="2"/>
      <c r="F43" s="2"/>
      <c r="G43" s="2"/>
      <c r="H43" s="2"/>
      <c r="I43" s="2"/>
      <c r="J43" s="2"/>
      <c r="K43" s="2"/>
    </row>
    <row r="44" spans="2:11" ht="15.75">
      <c r="B44" s="33"/>
      <c r="C44" s="2"/>
      <c r="D44" s="2"/>
      <c r="E44" s="2"/>
      <c r="F44" s="2"/>
      <c r="G44" s="2"/>
      <c r="H44" s="2"/>
      <c r="I44" s="2"/>
      <c r="J44" s="2"/>
      <c r="K44" s="2"/>
    </row>
  </sheetData>
  <sheetProtection algorithmName="SHA-512" hashValue="K8mg1hrD7D4AwXy1uLPMAor09YIrTOQK3rF6GriwbEiyrEvIqbUrp5+KzOvupRgVsmSWXOVTzW4hnBda9aKURA==" saltValue="TcmNwvRkVRc4+HtVf0r+PQ==" spinCount="100000" sheet="1" objects="1" scenarios="1"/>
  <mergeCells count="25">
    <mergeCell ref="E2:G4"/>
    <mergeCell ref="B32:G32"/>
    <mergeCell ref="J31:K31"/>
    <mergeCell ref="J32:K32"/>
    <mergeCell ref="B15:E15"/>
    <mergeCell ref="G15:H15"/>
    <mergeCell ref="B29:G29"/>
    <mergeCell ref="B31:G31"/>
    <mergeCell ref="G19:H19"/>
    <mergeCell ref="B21:F21"/>
    <mergeCell ref="B25:K25"/>
    <mergeCell ref="J21:K21"/>
    <mergeCell ref="B27:G27"/>
    <mergeCell ref="B28:G28"/>
    <mergeCell ref="J29:K29"/>
    <mergeCell ref="J27:K27"/>
    <mergeCell ref="C6:F6"/>
    <mergeCell ref="J28:K28"/>
    <mergeCell ref="J11:K11"/>
    <mergeCell ref="J13:K13"/>
    <mergeCell ref="B7:K7"/>
    <mergeCell ref="B9:K9"/>
    <mergeCell ref="B11:E11"/>
    <mergeCell ref="B13:E13"/>
    <mergeCell ref="G17:H17"/>
  </mergeCells>
  <phoneticPr fontId="0" type="noConversion"/>
  <pageMargins left="0.75" right="0.75" top="1" bottom="1" header="0.5" footer="0.5"/>
  <pageSetup scale="8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d949f7-b056-4678-b5b3-1b34f84e583e">
      <Terms xmlns="http://schemas.microsoft.com/office/infopath/2007/PartnerControls"/>
    </lcf76f155ced4ddcb4097134ff3c332f>
    <TaxCatchAll xmlns="61ea441e-408f-4c04-8adb-e628fdc370c0" xsi:nil="true"/>
    <HomesteadLetterERABuyer xmlns="c1d949f7-b056-4678-b5b3-1b34f84e58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AB8983BB311468BEA4AFA0D548707" ma:contentTypeVersion="24" ma:contentTypeDescription="Create a new document." ma:contentTypeScope="" ma:versionID="2113cdf03130f140144f21f2c2640c5b">
  <xsd:schema xmlns:xsd="http://www.w3.org/2001/XMLSchema" xmlns:xs="http://www.w3.org/2001/XMLSchema" xmlns:p="http://schemas.microsoft.com/office/2006/metadata/properties" xmlns:ns2="61ea441e-408f-4c04-8adb-e628fdc370c0" xmlns:ns3="e4fa23fe-bae8-4871-ba56-db6c897fc645" xmlns:ns4="c1d949f7-b056-4678-b5b3-1b34f84e583e" targetNamespace="http://schemas.microsoft.com/office/2006/metadata/properties" ma:root="true" ma:fieldsID="73e07467eaaa832ba2d1fb9bac289c60" ns2:_="" ns3:_="" ns4:_="">
    <xsd:import namespace="61ea441e-408f-4c04-8adb-e628fdc370c0"/>
    <xsd:import namespace="e4fa23fe-bae8-4871-ba56-db6c897fc645"/>
    <xsd:import namespace="c1d949f7-b056-4678-b5b3-1b34f84e58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TaxCatchAll" minOccurs="0"/>
                <xsd:element ref="ns4:lcf76f155ced4ddcb4097134ff3c332f" minOccurs="0"/>
                <xsd:element ref="ns4:MediaServiceSearchProperties" minOccurs="0"/>
                <xsd:element ref="ns4:HomesteadLetterERABuyer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441e-408f-4c04-8adb-e628fdc370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1bf36d98-4f11-4b0c-912f-499cd901d700}" ma:internalName="TaxCatchAll" ma:showField="CatchAllData" ma:web="61ea441e-408f-4c04-8adb-e628fdc37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23fe-bae8-4871-ba56-db6c897fc645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949f7-b056-4678-b5b3-1b34f84e5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9ea38e0-57c7-4ead-b7ef-ad3f6c0df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mesteadLetterERABuyer" ma:index="27" nillable="true" ma:displayName="Homestead Letter ERA Buyer" ma:format="Dropdown" ma:internalName="HomesteadLetterERABuyer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9209F-5FAF-48FF-A5AB-99112C128366}"/>
</file>

<file path=customXml/itemProps2.xml><?xml version="1.0" encoding="utf-8"?>
<ds:datastoreItem xmlns:ds="http://schemas.openxmlformats.org/officeDocument/2006/customXml" ds:itemID="{E383570A-52AE-4A59-96BF-FD1BBCA12742}"/>
</file>

<file path=customXml/itemProps3.xml><?xml version="1.0" encoding="utf-8"?>
<ds:datastoreItem xmlns:ds="http://schemas.openxmlformats.org/officeDocument/2006/customXml" ds:itemID="{B356D2B9-595D-4CCB-BB06-65B7D5E3E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Denny</dc:creator>
  <cp:keywords/>
  <dc:description/>
  <cp:lastModifiedBy>Gloria Frazier</cp:lastModifiedBy>
  <cp:revision/>
  <dcterms:created xsi:type="dcterms:W3CDTF">2006-09-11T15:31:01Z</dcterms:created>
  <dcterms:modified xsi:type="dcterms:W3CDTF">2022-10-17T18:03:29Z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0x010100A63AB8983BB311468BEA4AFA0D548707</vt:lpwstr>
  </property>
  <property fmtid="{D5CDD505-2E9C-101B-9397-08002B2CF9AE}" pid="3" name="AuthorIds_UIVersion_3072">
    <vt:lpwstr>533</vt:lpwstr>
  </property>
  <property fmtid="{D5CDD505-2E9C-101B-9397-08002B2CF9AE}" pid="4" name="MediaServiceImageTags">
    <vt:lpwstr/>
  </property>
</Properties>
</file>